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dramirez\Desktop\"/>
    </mc:Choice>
  </mc:AlternateContent>
  <xr:revisionPtr revIDLastSave="0" documentId="13_ncr:1_{63D28759-AA49-407B-A3A2-661FD49AC1F8}" xr6:coauthVersionLast="47" xr6:coauthVersionMax="47" xr10:uidLastSave="{00000000-0000-0000-0000-000000000000}"/>
  <bookViews>
    <workbookView xWindow="-120" yWindow="-120" windowWidth="29040" windowHeight="15840" xr2:uid="{00000000-000D-0000-FFFF-FFFF00000000}"/>
  </bookViews>
  <sheets>
    <sheet name="SFOSheet" sheetId="1" r:id="rId1"/>
    <sheet name="SFNames_Flavors" sheetId="2" state="hidden" r:id="rId2"/>
    <sheet name="Clinic Info" sheetId="3" state="hidden" r:id="rId3"/>
    <sheet name="SFP#Dis" sheetId="4" state="hidden" r:id="rId4"/>
    <sheet name="Ship2Code" sheetId="5" state="hidden" r:id="rId5"/>
    <sheet name="OBFormulas" sheetId="6" state="hidden" r:id="rId6"/>
    <sheet name="Updates" sheetId="9" state="hidden" r:id="rId7"/>
    <sheet name="POFormulas" sheetId="8" state="hidden" r:id="rId8"/>
  </sheets>
  <externalReferences>
    <externalReference r:id="rId9"/>
  </externalReferences>
  <definedNames>
    <definedName name="_xlnm._FilterDatabase" localSheetId="3" hidden="1">'SFP#Dis'!$B$1:$F$1</definedName>
    <definedName name="BreastFeeding?">SFOSheet!$J$41:$L$41</definedName>
    <definedName name="clinic_number">[1]Sheet3!$A$2:$A$48</definedName>
    <definedName name="ClinicNum">ClinicInfo[ClinicNum]</definedName>
    <definedName name="ClinicRange">SFOSheet!$I$3,SFOSheet!$B$10,SFOSheet!$G$10,SFOSheet!$K$10,SFOSheet!$B$12,SFOSheet!$H$12,SFOSheet!$K$12,SFOSheet!$K$14,SFOSheet!$K$16,SFOSheet!$F$16,SFOSheet!$B$1</definedName>
    <definedName name="FlavorsList">Flavors[FlavorsList]</definedName>
    <definedName name="_xlnm.Print_Area" localSheetId="0">SFOSheet!$A$1:$L$49</definedName>
    <definedName name="SFNameListTru">SFNameList[Special Formula List]</definedName>
    <definedName name="SpecialFormulaList">[1]Sheet2!$A$2:$A$102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4" l="1"/>
  <c r="A154" i="4"/>
  <c r="A142" i="4"/>
  <c r="A138" i="4"/>
  <c r="A137" i="4"/>
  <c r="A136" i="4"/>
  <c r="A127" i="4"/>
  <c r="A126" i="4"/>
  <c r="A125" i="4"/>
  <c r="A124" i="4"/>
  <c r="A109" i="4"/>
  <c r="A108" i="4"/>
  <c r="A107" i="4"/>
  <c r="A82" i="4"/>
  <c r="A81" i="4"/>
  <c r="A80" i="4"/>
  <c r="A79" i="4"/>
  <c r="A78" i="4"/>
  <c r="A74" i="4"/>
  <c r="A68" i="4"/>
  <c r="A67" i="4"/>
  <c r="A66" i="4"/>
  <c r="A65" i="4"/>
  <c r="A64" i="4"/>
  <c r="A63" i="4"/>
  <c r="A62" i="4"/>
  <c r="A61" i="4"/>
  <c r="A60" i="4" l="1"/>
  <c r="A59" i="4"/>
  <c r="A58" i="4"/>
  <c r="A57" i="4"/>
  <c r="A56" i="4"/>
  <c r="A49" i="4"/>
  <c r="A48" i="4"/>
  <c r="A45" i="4"/>
  <c r="A43" i="4"/>
  <c r="A42" i="4"/>
  <c r="A39" i="4"/>
  <c r="A38" i="4"/>
  <c r="A37" i="4"/>
  <c r="A36" i="4"/>
  <c r="A35" i="4"/>
  <c r="A34" i="4"/>
  <c r="A33" i="4"/>
  <c r="A31" i="4"/>
  <c r="A20" i="4"/>
  <c r="A5" i="4"/>
  <c r="A83" i="4"/>
  <c r="D45" i="1"/>
  <c r="C38" i="1"/>
  <c r="A134" i="4" l="1"/>
  <c r="A135" i="4"/>
  <c r="A133" i="4"/>
  <c r="A3" i="4"/>
  <c r="A2" i="4" l="1"/>
  <c r="A55" i="4" l="1"/>
  <c r="A146" i="4" l="1"/>
  <c r="A97" i="4" l="1"/>
  <c r="A96" i="4"/>
  <c r="A95" i="4"/>
  <c r="A47" i="4"/>
  <c r="A32" i="4"/>
  <c r="A30" i="4"/>
  <c r="A128" i="4" l="1"/>
  <c r="A16" i="4"/>
  <c r="A40" i="4" l="1"/>
  <c r="F9" i="6" l="1"/>
  <c r="D9" i="6"/>
  <c r="B9" i="6"/>
  <c r="G35" i="1" s="1"/>
  <c r="B2" i="8" l="1"/>
  <c r="B3" i="8" s="1"/>
  <c r="A2" i="8"/>
  <c r="A3" i="8" s="1"/>
  <c r="G41" i="1" s="1"/>
  <c r="H9" i="6"/>
  <c r="G34" i="5"/>
  <c r="A158" i="4"/>
  <c r="A159" i="4"/>
  <c r="A157" i="4"/>
  <c r="A156" i="4"/>
  <c r="A155" i="4"/>
  <c r="A153" i="4"/>
  <c r="A152" i="4"/>
  <c r="A151" i="4"/>
  <c r="A150" i="4"/>
  <c r="A145" i="4"/>
  <c r="A144" i="4"/>
  <c r="A149" i="4"/>
  <c r="A148" i="4"/>
  <c r="A147" i="4"/>
  <c r="A143" i="4"/>
  <c r="A141" i="4"/>
  <c r="A140" i="4"/>
  <c r="A139" i="4"/>
  <c r="A132" i="4"/>
  <c r="A129" i="4"/>
  <c r="A131" i="4"/>
  <c r="A130" i="4"/>
  <c r="A123" i="4"/>
  <c r="A122" i="4"/>
  <c r="A121" i="4"/>
  <c r="A120" i="4"/>
  <c r="A119" i="4"/>
  <c r="A118" i="4"/>
  <c r="A117" i="4"/>
  <c r="A116" i="4"/>
  <c r="A110" i="4"/>
  <c r="A112" i="4"/>
  <c r="A115" i="4"/>
  <c r="A114" i="4"/>
  <c r="A113" i="4"/>
  <c r="A111" i="4"/>
  <c r="A94" i="4"/>
  <c r="A98" i="4"/>
  <c r="A106" i="4"/>
  <c r="A105" i="4"/>
  <c r="A104" i="4"/>
  <c r="A103" i="4"/>
  <c r="A101" i="4"/>
  <c r="A102" i="4"/>
  <c r="A99" i="4"/>
  <c r="A100" i="4"/>
  <c r="A93" i="4"/>
  <c r="A91" i="4"/>
  <c r="A92" i="4"/>
  <c r="A89" i="4"/>
  <c r="A90" i="4"/>
  <c r="A86" i="4"/>
  <c r="A87" i="4"/>
  <c r="A88" i="4"/>
  <c r="A85" i="4"/>
  <c r="A84" i="4"/>
  <c r="A73" i="4"/>
  <c r="A72" i="4"/>
  <c r="A71" i="4"/>
  <c r="A70" i="4"/>
  <c r="A76" i="4"/>
  <c r="A75" i="4"/>
  <c r="A69" i="4"/>
  <c r="A77" i="4"/>
  <c r="A51" i="4"/>
  <c r="A50" i="4"/>
  <c r="A54" i="4"/>
  <c r="A53" i="4"/>
  <c r="A52" i="4"/>
  <c r="A46" i="4"/>
  <c r="A41" i="4"/>
  <c r="A29" i="4"/>
  <c r="A28" i="4"/>
  <c r="A27" i="4"/>
  <c r="A26" i="4"/>
  <c r="A25" i="4"/>
  <c r="A24" i="4"/>
  <c r="A23" i="4"/>
  <c r="A22" i="4"/>
  <c r="A21" i="4"/>
  <c r="A9" i="4"/>
  <c r="A8" i="4"/>
  <c r="A7" i="4"/>
  <c r="A19" i="4"/>
  <c r="A18" i="4"/>
  <c r="A13" i="4"/>
  <c r="A12" i="4"/>
  <c r="A11" i="4"/>
  <c r="A15" i="4"/>
  <c r="A14" i="4"/>
  <c r="A17" i="4"/>
  <c r="A10" i="4"/>
  <c r="A6" i="4"/>
  <c r="A4" i="4"/>
  <c r="B7" i="1"/>
  <c r="E5" i="1"/>
  <c r="B5" i="1"/>
  <c r="B3" i="1"/>
  <c r="D1" i="1"/>
  <c r="G37" i="1" l="1"/>
  <c r="G39" i="1" s="1"/>
  <c r="D41" i="1" l="1"/>
  <c r="D42" i="1"/>
  <c r="D43" i="1" l="1"/>
</calcChain>
</file>

<file path=xl/sharedStrings.xml><?xml version="1.0" encoding="utf-8"?>
<sst xmlns="http://schemas.openxmlformats.org/spreadsheetml/2006/main" count="1095" uniqueCount="349">
  <si>
    <t>ALIMENTUM</t>
  </si>
  <si>
    <t>BOOST</t>
  </si>
  <si>
    <t>BOOST HP</t>
  </si>
  <si>
    <t>BOOST KID ESSENTIALS</t>
  </si>
  <si>
    <t>BOOST KID ESSENTIALS 1.5</t>
  </si>
  <si>
    <t>BOOST PLS</t>
  </si>
  <si>
    <t>CALCILO XD</t>
  </si>
  <si>
    <t>COMPLEAT PEDIATRIC 0.6</t>
  </si>
  <si>
    <t>COMPLEAT PEDIATRIC 1.0</t>
  </si>
  <si>
    <t>CYCLINEX-1</t>
  </si>
  <si>
    <t>DUOCAL</t>
  </si>
  <si>
    <t xml:space="preserve">ELECARE INFANT DHA/ARA </t>
  </si>
  <si>
    <t>ELECARE JR</t>
  </si>
  <si>
    <t>ENSURE</t>
  </si>
  <si>
    <t>ENSURE PLUS</t>
  </si>
  <si>
    <t>NEOCATE INFANT DHA/ARA</t>
  </si>
  <si>
    <t>NEOCATE JR</t>
  </si>
  <si>
    <t>NEOCATE JR PREBIOTICS</t>
  </si>
  <si>
    <t>NUTRAMIGEN</t>
  </si>
  <si>
    <t>NUTREN 1.0</t>
  </si>
  <si>
    <t>NUTREN JR</t>
  </si>
  <si>
    <t>NUTREN PULMONARY</t>
  </si>
  <si>
    <t>PEDIASURE</t>
  </si>
  <si>
    <t>PEDIASURE 1.5</t>
  </si>
  <si>
    <t>PEDIASURE ENTERAL</t>
  </si>
  <si>
    <t>PEDIASURE PEPTIDE 1.0</t>
  </si>
  <si>
    <t>PEDIASURE PEPTIDE 1.5</t>
  </si>
  <si>
    <t>PEPTAMEN</t>
  </si>
  <si>
    <t>PEPTAMEN 1.5</t>
  </si>
  <si>
    <t>PEPTAMEN JR</t>
  </si>
  <si>
    <t>PEPTAMEN JR 1.5</t>
  </si>
  <si>
    <t>PEPTAMEN JR PREBIO</t>
  </si>
  <si>
    <t>PERIFLEX ADVANCE (WOMEN)</t>
  </si>
  <si>
    <t>PHENYLADE ESSENTIAL</t>
  </si>
  <si>
    <t>PREGESTIMIL LIPIL</t>
  </si>
  <si>
    <t>PREGESTIMIL LIPIL 20</t>
  </si>
  <si>
    <t>PREGESTIMIL LIPIL 24</t>
  </si>
  <si>
    <t>PRO PHREE</t>
  </si>
  <si>
    <t>PURE AMINO</t>
  </si>
  <si>
    <t>SCANDISHAKE</t>
  </si>
  <si>
    <t>SIMILAC ADVANCE</t>
  </si>
  <si>
    <t>SIMILAC FOR DIARRHEA</t>
  </si>
  <si>
    <t>SIMILAC SENSITIVE</t>
  </si>
  <si>
    <t>SIMILAC TOTAL COMFORT</t>
  </si>
  <si>
    <t>SUPLENA W/CARB STEADY</t>
  </si>
  <si>
    <t>Banana</t>
  </si>
  <si>
    <t>Chocolate</t>
  </si>
  <si>
    <t>Grape</t>
  </si>
  <si>
    <t>Orange</t>
  </si>
  <si>
    <t>Strawberry</t>
  </si>
  <si>
    <t>Tropical</t>
  </si>
  <si>
    <t>Unflavored</t>
  </si>
  <si>
    <t>Vanilla</t>
  </si>
  <si>
    <t>Wild Berry</t>
  </si>
  <si>
    <t>Clinics</t>
  </si>
  <si>
    <t>Address</t>
  </si>
  <si>
    <t>City</t>
  </si>
  <si>
    <t>Zip Code</t>
  </si>
  <si>
    <t>Nevada Health Centers WIC</t>
  </si>
  <si>
    <t>702-220-9928</t>
  </si>
  <si>
    <t>1700 Wheeler Peak Dr.</t>
  </si>
  <si>
    <t>Las Vegas</t>
  </si>
  <si>
    <t>702-220-9929</t>
  </si>
  <si>
    <t>702-220-9944</t>
  </si>
  <si>
    <t>702-220-9926</t>
  </si>
  <si>
    <t>3650 N Rancho Dr, Ste 101</t>
  </si>
  <si>
    <t>702-220-9930</t>
  </si>
  <si>
    <t>5001 E. Bonanza Road, Ste 104</t>
  </si>
  <si>
    <t>Washoe County WIC</t>
  </si>
  <si>
    <t>775-828-6600</t>
  </si>
  <si>
    <t>Reno</t>
  </si>
  <si>
    <t>775-328-2299</t>
  </si>
  <si>
    <t>Incline village</t>
  </si>
  <si>
    <t>Community Health Alliance WIC</t>
  </si>
  <si>
    <t>775-870-4343</t>
  </si>
  <si>
    <t>Battle Mountain Family Resource Center WIC</t>
  </si>
  <si>
    <t>Battle Mountain</t>
  </si>
  <si>
    <t>Nye County WIC</t>
  </si>
  <si>
    <t>775-482-8819</t>
  </si>
  <si>
    <t>1 Frankee St.</t>
  </si>
  <si>
    <t>Tonopah</t>
  </si>
  <si>
    <t>Consolidated Agencies of Human Services</t>
  </si>
  <si>
    <t>775-945-2471</t>
  </si>
  <si>
    <t xml:space="preserve">924 5th St. </t>
  </si>
  <si>
    <t>Hawthorne</t>
  </si>
  <si>
    <t>Elko Family Resource Center of Northeastern Nevada</t>
  </si>
  <si>
    <t xml:space="preserve">331 7th St. </t>
  </si>
  <si>
    <t>Elko</t>
  </si>
  <si>
    <t>Lyon County Human Services</t>
  </si>
  <si>
    <t>775-463-6583</t>
  </si>
  <si>
    <t xml:space="preserve">26 Nevin Way </t>
  </si>
  <si>
    <t>Yerington</t>
  </si>
  <si>
    <t>775-246-6326</t>
  </si>
  <si>
    <t>5 Pine Cone Road #103</t>
  </si>
  <si>
    <t>Dayton</t>
  </si>
  <si>
    <t>Pershing County WIC</t>
  </si>
  <si>
    <t>775-273-7338</t>
  </si>
  <si>
    <t>775 Cornell St</t>
  </si>
  <si>
    <t>Lovelock</t>
  </si>
  <si>
    <t>775-625-2722</t>
  </si>
  <si>
    <t>26 E. Haskell St., Suite B</t>
  </si>
  <si>
    <t>Winnemucca</t>
  </si>
  <si>
    <t>Ron Wood Family Resource Center</t>
  </si>
  <si>
    <t>775-884-2269</t>
  </si>
  <si>
    <t>2621 Northgate Lane #62</t>
  </si>
  <si>
    <t>Carson City</t>
  </si>
  <si>
    <t>775-835-6221</t>
  </si>
  <si>
    <t>Fernley</t>
  </si>
  <si>
    <t>775-423-7067</t>
  </si>
  <si>
    <t>Fallon</t>
  </si>
  <si>
    <t>Little People's Head Start</t>
  </si>
  <si>
    <t>435 S 13th St, Bldg "B"</t>
  </si>
  <si>
    <t>Ely</t>
  </si>
  <si>
    <t>Carson City Health and Human Services</t>
  </si>
  <si>
    <t>Gardnerville</t>
  </si>
  <si>
    <t>Silver Springs</t>
  </si>
  <si>
    <t>775-887-2190</t>
  </si>
  <si>
    <t>900 E. Long St.</t>
  </si>
  <si>
    <t>702-646-5600</t>
  </si>
  <si>
    <t>3838 Meadows Lane</t>
  </si>
  <si>
    <t>702-385-2100</t>
  </si>
  <si>
    <t>702-643-2515</t>
  </si>
  <si>
    <t>702-346-3030</t>
  </si>
  <si>
    <t>Mesquite</t>
  </si>
  <si>
    <t>775-727-4884</t>
  </si>
  <si>
    <t>1981 E. Calvada Blvd. N. Ste 100</t>
  </si>
  <si>
    <t>Pahrump</t>
  </si>
  <si>
    <t>702-220-6096</t>
  </si>
  <si>
    <t>2225 Civic Center Dr. Ste 150</t>
  </si>
  <si>
    <t>702-220-9934</t>
  </si>
  <si>
    <t>Urban League WIC</t>
  </si>
  <si>
    <t>702-227-1573</t>
  </si>
  <si>
    <t>702-476-9561</t>
  </si>
  <si>
    <t>St. Rose WIC</t>
  </si>
  <si>
    <t>702-616-4905</t>
  </si>
  <si>
    <t>2651 Paseo Verde Pkway, Ste 180</t>
  </si>
  <si>
    <t>Henderson</t>
  </si>
  <si>
    <t>Catholic Charities WIC</t>
  </si>
  <si>
    <t>702-366-2069</t>
  </si>
  <si>
    <t>1511 N. Las Vegas Blvd</t>
  </si>
  <si>
    <t>702-558-3129</t>
  </si>
  <si>
    <t>270 E. Horizon Dr. Ste 109</t>
  </si>
  <si>
    <t>702-643-3465</t>
  </si>
  <si>
    <t>Participant:</t>
  </si>
  <si>
    <t>DOB:</t>
  </si>
  <si>
    <t xml:space="preserve">Flavor: </t>
  </si>
  <si>
    <t>*STANDARD SHIPMENTS WILL BE PROCESSED WITHIN 3-5 BUSINESS DAYS.</t>
  </si>
  <si>
    <t>**RUSH ORDERS RECEIVED AFTER 11:00 AM WILL BE PROCESSED THE FOLLOWING BUSINESS DAY</t>
  </si>
  <si>
    <t>For State Agency Use Only</t>
  </si>
  <si>
    <t>Age:</t>
  </si>
  <si>
    <t>Ship to Code:</t>
  </si>
  <si>
    <t>Date Ordered:</t>
  </si>
  <si>
    <t>cases</t>
  </si>
  <si>
    <t>Distribution:</t>
  </si>
  <si>
    <t>ETA:</t>
  </si>
  <si>
    <t>Month 1:</t>
  </si>
  <si>
    <t>Month 2:</t>
  </si>
  <si>
    <t>Item #:</t>
  </si>
  <si>
    <t>Confirmation #:</t>
  </si>
  <si>
    <t>PO#:</t>
  </si>
  <si>
    <t>Ordered By:</t>
  </si>
  <si>
    <t>Notes:</t>
  </si>
  <si>
    <t>Clinic #:</t>
  </si>
  <si>
    <t>Clinic:</t>
  </si>
  <si>
    <t>Date:</t>
  </si>
  <si>
    <t>Tel /Ext:</t>
  </si>
  <si>
    <t>Ordered by:</t>
  </si>
  <si>
    <t>City:</t>
  </si>
  <si>
    <t>ZIP:</t>
  </si>
  <si>
    <t>Ship To:</t>
  </si>
  <si>
    <t>Select Formula Type</t>
  </si>
  <si>
    <t>Shipment type:</t>
  </si>
  <si>
    <t>AB</t>
  </si>
  <si>
    <t>MJ</t>
  </si>
  <si>
    <t>MK</t>
  </si>
  <si>
    <t>NU</t>
  </si>
  <si>
    <t>Quantity</t>
  </si>
  <si>
    <t>For Which Month(s)?</t>
  </si>
  <si>
    <t>Formula:</t>
  </si>
  <si>
    <t>pwd</t>
  </si>
  <si>
    <t>Product #</t>
  </si>
  <si>
    <t>Flavor</t>
  </si>
  <si>
    <t>Formula name</t>
  </si>
  <si>
    <t>Type</t>
  </si>
  <si>
    <t>Distributor</t>
  </si>
  <si>
    <t>rtf</t>
  </si>
  <si>
    <t>nur</t>
  </si>
  <si>
    <t>con</t>
  </si>
  <si>
    <t>Telephone</t>
  </si>
  <si>
    <t>ClinicNum</t>
  </si>
  <si>
    <t>N. Las Vegas</t>
  </si>
  <si>
    <t>FlavorsList</t>
  </si>
  <si>
    <t>Clinic#</t>
  </si>
  <si>
    <t>FormulaTypeValues</t>
  </si>
  <si>
    <t>std</t>
  </si>
  <si>
    <t>rush</t>
  </si>
  <si>
    <t>1month</t>
  </si>
  <si>
    <t>2month</t>
  </si>
  <si>
    <t>ShipmentTypeValues</t>
  </si>
  <si>
    <t>QuantityValue</t>
  </si>
  <si>
    <t>LookupForm</t>
  </si>
  <si>
    <t>LookupShip</t>
  </si>
  <si>
    <t>LookupQuantity</t>
  </si>
  <si>
    <t>FormulaType=</t>
  </si>
  <si>
    <t>ShipmentType=</t>
  </si>
  <si>
    <t>Lookup</t>
  </si>
  <si>
    <t>Ab</t>
  </si>
  <si>
    <t>Mk</t>
  </si>
  <si>
    <t>Nu</t>
  </si>
  <si>
    <t>Cans/case</t>
  </si>
  <si>
    <t>QuantityValue=</t>
  </si>
  <si>
    <t>Max Allowed:</t>
  </si>
  <si>
    <t>Total Cases ordered:</t>
  </si>
  <si>
    <t>BFValue</t>
  </si>
  <si>
    <t>LookupBF</t>
  </si>
  <si>
    <t>FBF</t>
  </si>
  <si>
    <t>HBF</t>
  </si>
  <si>
    <t>NBF</t>
  </si>
  <si>
    <t>First name</t>
  </si>
  <si>
    <t>Last name</t>
  </si>
  <si>
    <t>4</t>
  </si>
  <si>
    <t>BFValue=</t>
  </si>
  <si>
    <t>New Rx?</t>
  </si>
  <si>
    <t>Food package?</t>
  </si>
  <si>
    <t>Shipping:</t>
  </si>
  <si>
    <t>680 S. Rock Blvd</t>
  </si>
  <si>
    <t>Sunrise Children's Foundation WIC</t>
  </si>
  <si>
    <t>SBF</t>
  </si>
  <si>
    <t>702-616-4910</t>
  </si>
  <si>
    <t>355 W Mesquite Blvd, Suite D15</t>
  </si>
  <si>
    <t>5085 W. Sahara Ave, Ste 134</t>
  </si>
  <si>
    <t>5486 Boulder Highway, Ste102</t>
  </si>
  <si>
    <t>3900 Cambridge St., Suite 202</t>
  </si>
  <si>
    <t>880 Alder Avenue, Room 205</t>
  </si>
  <si>
    <t>1524 US 395, Ste. 8</t>
  </si>
  <si>
    <t>775-289-6113</t>
  </si>
  <si>
    <t>Little Peoples Head Start - Caliente Clinic (send to Ely)</t>
  </si>
  <si>
    <t>Little Peoples Head Start - Alamo Clinic (send to Ely)</t>
  </si>
  <si>
    <t>620 Lake Ave.</t>
  </si>
  <si>
    <t>993 W. Williams Ave.</t>
  </si>
  <si>
    <t>7220 S. Cimarron Rd., Suite 195</t>
  </si>
  <si>
    <t>1000 E. Sahara Ave, Suite 101</t>
  </si>
  <si>
    <t>3601 N. Las Vegas Blvd #102</t>
  </si>
  <si>
    <t>6480 W. Flamingo Rd., Suite B</t>
  </si>
  <si>
    <t>3320 E . Flamingo Rd., Ste 50</t>
  </si>
  <si>
    <t>601 W. Moana, Suite 3</t>
  </si>
  <si>
    <t>#'/cs</t>
  </si>
  <si>
    <t>#/mth</t>
  </si>
  <si>
    <t>NUTREN JR W/FIBER</t>
  </si>
  <si>
    <t>PEDIASURE 1.5 W/FIBER</t>
  </si>
  <si>
    <t>PEDIASURE ENTERAL W/FIBER</t>
  </si>
  <si>
    <t>NUTREN 1.0 W/FIBER</t>
  </si>
  <si>
    <t>SIMILAC HUMAN MILK FORTIFIER</t>
  </si>
  <si>
    <t>SIMILAC PM 60/40 LOW IRON</t>
  </si>
  <si>
    <t>SIMILAC SPEC CARE 24 W/IRON</t>
  </si>
  <si>
    <t>SIMILAC SPEC CARE 30 W/IRON</t>
  </si>
  <si>
    <t>SIMILAC SOY ISOMIL</t>
  </si>
  <si>
    <t>SIMILAC GO&amp;GROW TODDLER</t>
  </si>
  <si>
    <t>SIMILAC FOR SPITUP</t>
  </si>
  <si>
    <t>CYCLINEX-2</t>
  </si>
  <si>
    <t>ENFAMIL HUMAN MILK FORTIFIER</t>
  </si>
  <si>
    <t>BOOST KID ESSENTIALS 1.5 FIBER</t>
  </si>
  <si>
    <t xml:space="preserve">ENFAMIL PREMATURE 24 HIGH PROTEIN </t>
  </si>
  <si>
    <t>NEOCATE NUTRA</t>
  </si>
  <si>
    <t>PERIFLEX EARLY YEARS</t>
  </si>
  <si>
    <t>PURE AMINO JR</t>
  </si>
  <si>
    <t>775-753-7352</t>
  </si>
  <si>
    <t>ENFAGROW TODDLER NEXT STEP</t>
  </si>
  <si>
    <t xml:space="preserve">ENFAMIL PREMATURE 24  </t>
  </si>
  <si>
    <t>Special Formula List</t>
  </si>
  <si>
    <t>See notes</t>
  </si>
  <si>
    <t xml:space="preserve">wicgeneral@health.nv.gov </t>
  </si>
  <si>
    <r>
      <rPr>
        <b/>
        <sz val="10"/>
        <rFont val="Arial"/>
        <family val="2"/>
      </rPr>
      <t>Email To:</t>
    </r>
    <r>
      <rPr>
        <sz val="10"/>
        <rFont val="Arial"/>
        <family val="2"/>
      </rPr>
      <t xml:space="preserve"> </t>
    </r>
  </si>
  <si>
    <t>Subject:</t>
  </si>
  <si>
    <t>Special Formula Order Request</t>
  </si>
  <si>
    <t>Rx Expiration Date:</t>
  </si>
  <si>
    <t xml:space="preserve">Subtotal: </t>
  </si>
  <si>
    <t># cases:</t>
  </si>
  <si>
    <t>Diagnosis,       Rx Amount, Rush Shipping Explanation and Notes:</t>
  </si>
  <si>
    <t>ENFAMIL NEUROPRO ENFACARE 22 CAL</t>
  </si>
  <si>
    <t>27</t>
  </si>
  <si>
    <t>PHENYLADE MTE AA BLEND</t>
  </si>
  <si>
    <t xml:space="preserve"> </t>
  </si>
  <si>
    <t>Column1</t>
  </si>
  <si>
    <t>Date</t>
  </si>
  <si>
    <t>Updates</t>
  </si>
  <si>
    <t>Updated the product number for Pediasure Enteral w/Fbr.  Was changed from 51806 to 67403.</t>
  </si>
  <si>
    <t>SIMILAC GO&amp;GROW SENSITIVE TODDLER</t>
  </si>
  <si>
    <t>Added Similac Go and Grow Sensitive formula to the list of formula list, item number 64790.</t>
  </si>
  <si>
    <t>GERBER EXTENSIVE HA</t>
  </si>
  <si>
    <t>6</t>
  </si>
  <si>
    <t>ALFAMINO</t>
  </si>
  <si>
    <t>Added Alfamino to the list of formula list, item number 984025</t>
  </si>
  <si>
    <t>Added Gerber Extensive HA to the list of formula list, item number 979091</t>
  </si>
  <si>
    <t>NUTRAMIGEN W/ENGLORA LGG TODDLER</t>
  </si>
  <si>
    <t>370 S. Mountain St.</t>
  </si>
  <si>
    <t>775-635-8302</t>
  </si>
  <si>
    <t>775-283-4772</t>
  </si>
  <si>
    <t>4311 Carswell Ave. #401, Building #340</t>
  </si>
  <si>
    <t>St. Rose WIC De Lima</t>
  </si>
  <si>
    <t>102 E. Lake Mead Pkwy</t>
  </si>
  <si>
    <t>ALFAMINO JR</t>
  </si>
  <si>
    <t>PEDIASURE W/FIBER</t>
  </si>
  <si>
    <t>PEPTAMEN JR W/FIBER</t>
  </si>
  <si>
    <t>SIMILAC SPEC CARE 24 HIGH PRO</t>
  </si>
  <si>
    <t>Natural Milk Flavor</t>
  </si>
  <si>
    <t>48</t>
  </si>
  <si>
    <t>105 Lois Lane</t>
  </si>
  <si>
    <t>Need to call</t>
  </si>
  <si>
    <t>Family ID#:</t>
  </si>
  <si>
    <t>Breastfeeding Status</t>
  </si>
  <si>
    <t>Removed pickup date cell and replaced it with Breastfeeding status dropdown menu. Updated Nutricia product codes.</t>
  </si>
  <si>
    <t>NEOCATE SYNEO</t>
  </si>
  <si>
    <t>PERIFLEX JR PLUS</t>
  </si>
  <si>
    <t>1001 E. 9th St, BLDG B Outer Door 13</t>
  </si>
  <si>
    <t>ALIMENTUM RTF 8OZ</t>
  </si>
  <si>
    <t>ALIMENTUM RTF 32OZ</t>
  </si>
  <si>
    <t>24</t>
  </si>
  <si>
    <t>ENFAGROW PREM. TODDLER NEXT STEP 24OZ</t>
  </si>
  <si>
    <t>ENFAGROW PREM. TODDLER NEXT STEP 32OZ</t>
  </si>
  <si>
    <t>ENFAML AR</t>
  </si>
  <si>
    <t>ENFAMIL ENSPIRE INFANT</t>
  </si>
  <si>
    <t>ENFAMIL ENSPIRE GENTLEASE</t>
  </si>
  <si>
    <t>ENFAMIL GENTLEASE</t>
  </si>
  <si>
    <t>200</t>
  </si>
  <si>
    <t>ENFAMIL INFANT PREMIUM</t>
  </si>
  <si>
    <t>ENFAMIL NEUROPRO INFANT</t>
  </si>
  <si>
    <t>ENFAMIL NEUROPRO GENTLEASE</t>
  </si>
  <si>
    <t>ENFAMIL NEUROPRO SENSITIVE</t>
  </si>
  <si>
    <t>ENFAMIL PROSOBEE</t>
  </si>
  <si>
    <t>ENFAMIL REGULINE</t>
  </si>
  <si>
    <t>GERBER GOOD START GENTLE PRO</t>
  </si>
  <si>
    <t>GERBER GOOD START SOOTHE</t>
  </si>
  <si>
    <t>KATE FARMS PEDIATRIC STANDARD 1.0</t>
  </si>
  <si>
    <t>12</t>
  </si>
  <si>
    <t>KATE FARMS PEDIATRIC STANDARD 1.2</t>
  </si>
  <si>
    <t>KATE FARMS PEDIATRIC STANDARD 1.4</t>
  </si>
  <si>
    <t>KATE FARMS PEDIATRIC PEPTIDE 1.0</t>
  </si>
  <si>
    <t>KATE FARMS PEDIATRIC PEPTIDE 1.5</t>
  </si>
  <si>
    <t>NEOCATE SPLASH</t>
  </si>
  <si>
    <t>NUTRAMIGEN W/ PROBIOTIC LGG</t>
  </si>
  <si>
    <t>PEDIASURE GROW &amp; GAIN PWD</t>
  </si>
  <si>
    <t>SIMILAC 360 TOTAL CARE</t>
  </si>
  <si>
    <t>SIMILAC FOR SUPPLEMENTATION</t>
  </si>
  <si>
    <t>144</t>
  </si>
  <si>
    <t>SIMILAC SPEC CARE 20 W/IRON</t>
  </si>
  <si>
    <t>SIMILAC NEOSURE</t>
  </si>
  <si>
    <t>Updated the ship to code for 428 for MJ.  Added the full address to clinic 302. Updated Alimentum 32oz rtf, Alimentum 8oz, boost/HP/Essentials/Esse 1.5/ ess 1/5 w fiber/plus #, Add boost plus chocolate, enfagrow prem todl next step 32oz, enfamil AR, ENFAMIL ENSPIRE INFANT,ENFAMIL ENSPIRE GENTLEASE,ENFAMI GENTLEASE PWD/RTF, ENFAMIL HMF, update enfacare, add enfamil infant prem, ENFAMIL NEUR INFANT, ENFA NEURO GENTLEASE, ENF NRU SENS,PROSOBEE, REGULINE,GGS GENTLE PRO, GGS SOOTHE, KF PED STD 1.0, kf std 1.2, kf std 1.4, KF PEPTID 1, KF PEP 1.5, NEOCATE JR VAN, neocate splash, update # nutramigen RTF, NUTRAMIGEN PWD NAME, REMOVE NUTRAMIGEN 20, NUTREN 2.0, UPDATE # PED ENT W/FBR, ADD PEDIASURE PWD, UPDATED PEPTAMEN, REMO PEPTAM JR PREBIO CHOCO,CHANGE PERFIEX ADV UNFL, ADD FLAVORS OF PHENLADE ESSENTIAL, UPDATE PROPHREE, ADD SIM 360 TC/SEC AND SUPPLEMEN, update sim HMF, Sim Soy Isomil RTF, add sim spec care 20, enfa neuropro gentlease rtf, update neosure name to similac neosure</t>
  </si>
  <si>
    <t>SIMILAC 360 TOTAL CARE SENSITIVE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</si>
</sst>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yy;@"/>
    <numFmt numFmtId="165" formatCode="[$-409]d\-mmm\-yy;@"/>
    <numFmt numFmtId="166" formatCode="00000"/>
    <numFmt numFmtId="167" formatCode="[$-F800]dddd\,\ mmmm\ dd\,\ yyyy"/>
    <numFmt numFmtId="168" formatCode="mm/dd/yy;@"/>
    <numFmt numFmtId="169" formatCode="[&lt;=9999999]###\-####;\(###\)\ ###\-####"/>
  </numFmts>
  <fonts count="26" x14ac:knownFonts="1">
    <font>
      <sz val="11"/>
      <color theme="1"/>
      <name val="Calibri"/>
      <family val="2"/>
      <scheme val="minor"/>
    </font>
    <font>
      <b/>
      <sz val="11"/>
      <color rgb="FFFA7D00"/>
      <name val="Calibri"/>
      <family val="2"/>
      <scheme val="minor"/>
    </font>
    <font>
      <sz val="10"/>
      <name val="Arial"/>
      <family val="2"/>
    </font>
    <font>
      <b/>
      <sz val="10"/>
      <name val="Arial"/>
      <family val="2"/>
    </font>
    <font>
      <b/>
      <sz val="10"/>
      <color rgb="FFFF0000"/>
      <name val="Arial"/>
      <family val="2"/>
    </font>
    <font>
      <sz val="8"/>
      <name val="Arial"/>
      <family val="2"/>
    </font>
    <font>
      <b/>
      <sz val="10"/>
      <color rgb="FFC00000"/>
      <name val="Arial"/>
      <family val="2"/>
    </font>
    <font>
      <i/>
      <sz val="10"/>
      <name val="Arial"/>
      <family val="2"/>
    </font>
    <font>
      <u/>
      <sz val="10"/>
      <color indexed="12"/>
      <name val="Arial"/>
      <family val="2"/>
    </font>
    <font>
      <b/>
      <sz val="12"/>
      <name val="Arial"/>
      <family val="2"/>
    </font>
    <font>
      <b/>
      <sz val="11"/>
      <name val="Calibri"/>
      <family val="2"/>
      <scheme val="minor"/>
    </font>
    <font>
      <b/>
      <sz val="9"/>
      <name val="Arial"/>
      <family val="2"/>
    </font>
    <font>
      <sz val="10"/>
      <color theme="1"/>
      <name val="Arial"/>
      <family val="2"/>
    </font>
    <font>
      <sz val="10"/>
      <color indexed="8"/>
      <name val="Arial"/>
      <family val="2"/>
    </font>
    <font>
      <sz val="12"/>
      <color theme="1"/>
      <name val="Arial"/>
      <family val="2"/>
    </font>
    <font>
      <sz val="11"/>
      <name val="Calibri"/>
      <family val="2"/>
      <scheme val="minor"/>
    </font>
    <font>
      <sz val="11"/>
      <color theme="1"/>
      <name val="Arial"/>
      <family val="2"/>
    </font>
    <font>
      <b/>
      <sz val="11"/>
      <color rgb="FFFA7D00"/>
      <name val="Arial"/>
      <family val="2"/>
    </font>
    <font>
      <b/>
      <sz val="10"/>
      <color theme="1"/>
      <name val="Arial"/>
      <family val="2"/>
    </font>
    <font>
      <sz val="12"/>
      <color theme="1"/>
      <name val="Calibri"/>
      <family val="2"/>
      <scheme val="minor"/>
    </font>
    <font>
      <sz val="12"/>
      <name val="Calibri"/>
      <family val="2"/>
      <scheme val="minor"/>
    </font>
    <font>
      <b/>
      <u/>
      <sz val="10"/>
      <name val="Arial"/>
      <family val="2"/>
    </font>
    <font>
      <u/>
      <sz val="10"/>
      <color theme="1"/>
      <name val="Arial"/>
      <family val="2"/>
    </font>
    <font>
      <sz val="10"/>
      <color theme="0"/>
      <name val="Arial"/>
      <family val="2"/>
    </font>
    <font>
      <sz val="9"/>
      <color theme="1"/>
      <name val="Arial"/>
      <family val="2"/>
    </font>
    <font>
      <sz val="9"/>
      <name val="Arial"/>
      <family val="2"/>
    </font>
  </fonts>
  <fills count="14">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66FF66"/>
        <bgColor indexed="64"/>
      </patternFill>
    </fill>
    <fill>
      <patternFill patternType="solid">
        <fgColor rgb="FFFF3300"/>
        <bgColor indexed="64"/>
      </patternFill>
    </fill>
    <fill>
      <patternFill patternType="solid">
        <fgColor rgb="FF0099CC"/>
        <bgColor indexed="64"/>
      </patternFill>
    </fill>
    <fill>
      <patternFill patternType="solid">
        <fgColor theme="6" tint="0.79998168889431442"/>
        <bgColor indexed="64"/>
      </patternFill>
    </fill>
    <fill>
      <patternFill patternType="solid">
        <fgColor rgb="FFFFFF66"/>
        <bgColor indexed="64"/>
      </patternFill>
    </fill>
    <fill>
      <patternFill patternType="solid">
        <fgColor theme="4" tint="0.79998168889431442"/>
        <bgColor theme="4" tint="0.79998168889431442"/>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6" tint="-0.24994659260841701"/>
      </left>
      <right style="thin">
        <color theme="6" tint="-0.24994659260841701"/>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theme="4" tint="0.39997558519241921"/>
      </top>
      <bottom style="thin">
        <color theme="4" tint="0.39997558519241921"/>
      </bottom>
      <diagonal/>
    </border>
  </borders>
  <cellStyleXfs count="4">
    <xf numFmtId="0" fontId="0" fillId="0" borderId="0"/>
    <xf numFmtId="0" fontId="1" fillId="2" borderId="1" applyNumberFormat="0" applyAlignment="0" applyProtection="0"/>
    <xf numFmtId="0" fontId="2" fillId="0" borderId="0"/>
    <xf numFmtId="0" fontId="8" fillId="0" borderId="0" applyNumberFormat="0" applyFill="0" applyBorder="0" applyAlignment="0" applyProtection="0">
      <alignment vertical="top"/>
      <protection locked="0"/>
    </xf>
  </cellStyleXfs>
  <cellXfs count="213">
    <xf numFmtId="0" fontId="0" fillId="0" borderId="0" xfId="0"/>
    <xf numFmtId="0" fontId="2" fillId="3" borderId="0" xfId="0" applyFont="1" applyFill="1" applyAlignment="1">
      <alignment horizontal="center"/>
    </xf>
    <xf numFmtId="0" fontId="2" fillId="0" borderId="0" xfId="0" applyFont="1"/>
    <xf numFmtId="0" fontId="2" fillId="5" borderId="0" xfId="0" applyFont="1" applyFill="1" applyAlignment="1">
      <alignment horizontal="center"/>
    </xf>
    <xf numFmtId="0" fontId="2" fillId="0" borderId="2" xfId="0" applyFont="1" applyBorder="1"/>
    <xf numFmtId="0" fontId="3" fillId="0" borderId="0" xfId="2" applyFont="1" applyAlignment="1">
      <alignment horizontal="center"/>
    </xf>
    <xf numFmtId="0" fontId="3" fillId="0" borderId="0" xfId="0" applyFont="1" applyAlignment="1">
      <alignment horizontal="center"/>
    </xf>
    <xf numFmtId="0" fontId="3" fillId="0" borderId="0" xfId="0" applyFont="1"/>
    <xf numFmtId="0" fontId="2" fillId="0" borderId="3" xfId="0" applyFont="1" applyBorder="1"/>
    <xf numFmtId="0" fontId="2" fillId="0" borderId="3" xfId="0" applyFont="1" applyBorder="1" applyAlignment="1">
      <alignment horizontal="center"/>
    </xf>
    <xf numFmtId="0" fontId="2" fillId="0" borderId="0" xfId="0" applyFont="1" applyAlignment="1">
      <alignment horizontal="right"/>
    </xf>
    <xf numFmtId="164" fontId="2" fillId="0" borderId="0" xfId="0" applyNumberFormat="1" applyFont="1" applyAlignment="1">
      <alignment horizontal="center"/>
    </xf>
    <xf numFmtId="0" fontId="2" fillId="0" borderId="0" xfId="0" applyFont="1" applyAlignment="1">
      <alignment wrapText="1"/>
    </xf>
    <xf numFmtId="0" fontId="9" fillId="0" borderId="0" xfId="0" applyFont="1"/>
    <xf numFmtId="0" fontId="2" fillId="0" borderId="0" xfId="0" applyFont="1" applyProtection="1">
      <protection locked="0"/>
    </xf>
    <xf numFmtId="0" fontId="2" fillId="7" borderId="0" xfId="0" applyFont="1" applyFill="1"/>
    <xf numFmtId="0" fontId="2" fillId="8" borderId="0" xfId="0" applyFont="1" applyFill="1"/>
    <xf numFmtId="0" fontId="2" fillId="8" borderId="0" xfId="0" applyFont="1" applyFill="1" applyAlignment="1">
      <alignment horizontal="right"/>
    </xf>
    <xf numFmtId="0" fontId="2" fillId="9" borderId="0" xfId="0" applyFont="1" applyFill="1"/>
    <xf numFmtId="49" fontId="2" fillId="0" borderId="0" xfId="0" applyNumberFormat="1" applyFont="1" applyAlignment="1">
      <alignment horizontal="center"/>
    </xf>
    <xf numFmtId="0" fontId="2" fillId="10" borderId="0" xfId="0" applyFont="1" applyFill="1"/>
    <xf numFmtId="0" fontId="2" fillId="0" borderId="0" xfId="0" applyFont="1" applyAlignment="1" applyProtection="1">
      <alignment vertical="top"/>
      <protection locked="0"/>
    </xf>
    <xf numFmtId="0" fontId="5" fillId="0" borderId="0" xfId="0" applyFont="1" applyProtection="1">
      <protection locked="0"/>
    </xf>
    <xf numFmtId="0" fontId="2" fillId="0" borderId="0" xfId="0" applyFont="1" applyAlignment="1">
      <alignment horizontal="center" vertical="top"/>
    </xf>
    <xf numFmtId="0" fontId="2" fillId="0" borderId="0" xfId="0" applyFont="1" applyAlignment="1" applyProtection="1">
      <alignment horizontal="center"/>
      <protection locked="0"/>
    </xf>
    <xf numFmtId="0" fontId="5" fillId="0" borderId="0" xfId="0" applyFont="1" applyAlignment="1" applyProtection="1">
      <alignment horizontal="center"/>
      <protection locked="0"/>
    </xf>
    <xf numFmtId="0" fontId="12" fillId="0" borderId="0" xfId="0" applyFont="1"/>
    <xf numFmtId="0" fontId="12" fillId="0" borderId="3" xfId="0" applyFont="1" applyBorder="1" applyAlignment="1">
      <alignment horizontal="center"/>
    </xf>
    <xf numFmtId="0" fontId="12" fillId="0" borderId="3" xfId="0" applyFont="1" applyBorder="1"/>
    <xf numFmtId="0" fontId="12" fillId="0" borderId="3" xfId="0" applyFont="1" applyBorder="1" applyAlignment="1">
      <alignment horizontal="left"/>
    </xf>
    <xf numFmtId="0" fontId="13" fillId="4" borderId="2" xfId="0" applyFont="1" applyFill="1" applyBorder="1" applyAlignment="1">
      <alignment horizontal="left" vertical="center" wrapText="1"/>
    </xf>
    <xf numFmtId="0" fontId="2" fillId="0" borderId="2" xfId="0" applyFont="1" applyBorder="1" applyAlignment="1">
      <alignment horizontal="left" vertical="center"/>
    </xf>
    <xf numFmtId="49" fontId="2" fillId="4" borderId="2" xfId="0" applyNumberFormat="1" applyFont="1" applyFill="1" applyBorder="1" applyAlignment="1">
      <alignment horizontal="left" vertical="center"/>
    </xf>
    <xf numFmtId="0" fontId="2" fillId="4" borderId="2" xfId="0" applyFont="1" applyFill="1" applyBorder="1" applyAlignment="1">
      <alignment horizontal="left" vertical="center"/>
    </xf>
    <xf numFmtId="0" fontId="13" fillId="0" borderId="2" xfId="0" applyFont="1" applyBorder="1" applyAlignment="1">
      <alignment horizontal="left" vertical="center" wrapText="1"/>
    </xf>
    <xf numFmtId="0" fontId="12" fillId="0" borderId="7" xfId="0" applyFont="1" applyBorder="1" applyAlignment="1">
      <alignment horizontal="center"/>
    </xf>
    <xf numFmtId="0" fontId="2" fillId="0" borderId="7" xfId="0" applyFont="1" applyBorder="1" applyAlignment="1">
      <alignment horizontal="center" vertical="center"/>
    </xf>
    <xf numFmtId="0" fontId="12" fillId="0" borderId="5" xfId="0" applyFont="1" applyBorder="1" applyAlignment="1">
      <alignment horizontal="center"/>
    </xf>
    <xf numFmtId="49" fontId="2" fillId="0" borderId="5" xfId="0" applyNumberFormat="1" applyFont="1" applyBorder="1" applyAlignment="1">
      <alignment horizontal="center" vertical="center"/>
    </xf>
    <xf numFmtId="0" fontId="2" fillId="0" borderId="18" xfId="0" applyFont="1" applyBorder="1"/>
    <xf numFmtId="0" fontId="14" fillId="0" borderId="0" xfId="0" applyFont="1"/>
    <xf numFmtId="0" fontId="2" fillId="0" borderId="0" xfId="0" applyFont="1" applyAlignment="1">
      <alignment horizontal="center"/>
    </xf>
    <xf numFmtId="49" fontId="2" fillId="0" borderId="10" xfId="0" applyNumberFormat="1" applyFont="1" applyBorder="1" applyAlignment="1">
      <alignment horizontal="center" vertical="center"/>
    </xf>
    <xf numFmtId="0" fontId="12" fillId="0" borderId="19" xfId="0" applyFont="1" applyBorder="1" applyAlignment="1">
      <alignment horizontal="center"/>
    </xf>
    <xf numFmtId="0" fontId="16" fillId="0" borderId="0" xfId="0" applyFont="1"/>
    <xf numFmtId="0" fontId="16" fillId="0" borderId="0" xfId="0" applyFont="1" applyAlignment="1">
      <alignment horizontal="right"/>
    </xf>
    <xf numFmtId="0" fontId="16" fillId="0" borderId="16" xfId="0" applyFont="1" applyBorder="1"/>
    <xf numFmtId="164" fontId="16" fillId="0" borderId="0" xfId="0" applyNumberFormat="1" applyFont="1" applyAlignment="1">
      <alignment horizontal="center"/>
    </xf>
    <xf numFmtId="14" fontId="16" fillId="0" borderId="0" xfId="0" applyNumberFormat="1" applyFont="1" applyProtection="1">
      <protection locked="0"/>
    </xf>
    <xf numFmtId="0" fontId="16" fillId="0" borderId="0" xfId="0" applyFont="1" applyAlignment="1">
      <alignment horizontal="center"/>
    </xf>
    <xf numFmtId="14" fontId="16" fillId="0" borderId="0" xfId="0" applyNumberFormat="1" applyFont="1" applyAlignment="1">
      <alignment horizontal="center"/>
    </xf>
    <xf numFmtId="0" fontId="17" fillId="0" borderId="0" xfId="1" applyFont="1" applyFill="1" applyBorder="1" applyProtection="1"/>
    <xf numFmtId="0" fontId="16" fillId="7" borderId="0" xfId="0" applyFont="1" applyFill="1"/>
    <xf numFmtId="0" fontId="16" fillId="0" borderId="0" xfId="0" applyFont="1" applyAlignment="1" applyProtection="1">
      <alignment horizontal="center"/>
      <protection locked="0"/>
    </xf>
    <xf numFmtId="0" fontId="2" fillId="0" borderId="0" xfId="2"/>
    <xf numFmtId="164" fontId="12" fillId="0" borderId="0" xfId="0" applyNumberFormat="1" applyFont="1" applyAlignment="1">
      <alignment horizontal="center"/>
    </xf>
    <xf numFmtId="0" fontId="12" fillId="0" borderId="0" xfId="0" applyFont="1" applyAlignment="1">
      <alignment horizontal="right"/>
    </xf>
    <xf numFmtId="164" fontId="12" fillId="0" borderId="0" xfId="0" applyNumberFormat="1" applyFont="1" applyProtection="1">
      <protection locked="0"/>
    </xf>
    <xf numFmtId="0" fontId="12" fillId="0" borderId="18" xfId="0" applyFont="1" applyBorder="1" applyAlignment="1">
      <alignment horizontal="center"/>
    </xf>
    <xf numFmtId="0" fontId="12" fillId="0" borderId="2" xfId="0" applyFont="1" applyBorder="1" applyAlignment="1">
      <alignment horizontal="center"/>
    </xf>
    <xf numFmtId="1" fontId="12" fillId="0" borderId="0" xfId="0" applyNumberFormat="1" applyFont="1" applyProtection="1">
      <protection locked="0"/>
    </xf>
    <xf numFmtId="14" fontId="0" fillId="0" borderId="0" xfId="0" applyNumberFormat="1"/>
    <xf numFmtId="167" fontId="0" fillId="0" borderId="0" xfId="0" applyNumberFormat="1"/>
    <xf numFmtId="165" fontId="0" fillId="0" borderId="0" xfId="0" applyNumberFormat="1"/>
    <xf numFmtId="0" fontId="3" fillId="0" borderId="0" xfId="1" applyFont="1" applyFill="1" applyBorder="1" applyAlignment="1" applyProtection="1"/>
    <xf numFmtId="0" fontId="2" fillId="0" borderId="0" xfId="1" applyFont="1" applyFill="1" applyBorder="1" applyAlignment="1" applyProtection="1">
      <alignment horizontal="center"/>
    </xf>
    <xf numFmtId="0" fontId="8" fillId="0" borderId="0" xfId="3" applyBorder="1" applyAlignment="1" applyProtection="1"/>
    <xf numFmtId="0" fontId="12" fillId="0" borderId="2" xfId="0" applyFont="1" applyBorder="1"/>
    <xf numFmtId="0" fontId="3" fillId="0" borderId="0" xfId="1" applyFont="1" applyFill="1" applyBorder="1" applyProtection="1">
      <protection locked="0"/>
    </xf>
    <xf numFmtId="0" fontId="12" fillId="0" borderId="0" xfId="0" applyFont="1" applyProtection="1">
      <protection locked="0"/>
    </xf>
    <xf numFmtId="0" fontId="1" fillId="0" borderId="0" xfId="1" applyFill="1" applyBorder="1" applyProtection="1">
      <protection locked="0"/>
    </xf>
    <xf numFmtId="0" fontId="12" fillId="0" borderId="0" xfId="0" applyFont="1" applyAlignment="1" applyProtection="1">
      <alignment horizontal="center"/>
      <protection locked="0"/>
    </xf>
    <xf numFmtId="0" fontId="12" fillId="0" borderId="2" xfId="0" applyFont="1" applyBorder="1" applyAlignment="1">
      <alignment horizontal="left" vertical="center"/>
    </xf>
    <xf numFmtId="0" fontId="12" fillId="0" borderId="2" xfId="0" applyFont="1" applyBorder="1" applyAlignment="1">
      <alignment horizontal="left"/>
    </xf>
    <xf numFmtId="0" fontId="12" fillId="0" borderId="8" xfId="0" applyFont="1" applyBorder="1"/>
    <xf numFmtId="0" fontId="19" fillId="0" borderId="2" xfId="2" applyFont="1" applyBorder="1" applyAlignment="1">
      <alignment horizontal="left"/>
    </xf>
    <xf numFmtId="0" fontId="20" fillId="0" borderId="2" xfId="2" applyFont="1" applyBorder="1" applyAlignment="1">
      <alignment horizontal="left"/>
    </xf>
    <xf numFmtId="0" fontId="19" fillId="0" borderId="2" xfId="0" applyFont="1" applyBorder="1" applyAlignment="1">
      <alignment horizontal="left"/>
    </xf>
    <xf numFmtId="0" fontId="20" fillId="0" borderId="2" xfId="0" applyFont="1" applyBorder="1" applyAlignment="1">
      <alignment horizontal="left"/>
    </xf>
    <xf numFmtId="0" fontId="2" fillId="0" borderId="0" xfId="0" quotePrefix="1" applyFont="1" applyAlignment="1">
      <alignment horizontal="center"/>
    </xf>
    <xf numFmtId="0" fontId="11" fillId="0" borderId="11" xfId="0" applyFont="1" applyBorder="1" applyAlignment="1">
      <alignment horizontal="center"/>
    </xf>
    <xf numFmtId="0" fontId="12" fillId="0" borderId="17" xfId="0" applyFont="1" applyBorder="1"/>
    <xf numFmtId="0" fontId="12" fillId="0" borderId="17" xfId="0" applyFont="1" applyBorder="1" applyProtection="1">
      <protection locked="0"/>
    </xf>
    <xf numFmtId="0" fontId="3" fillId="0" borderId="17" xfId="1" applyFont="1" applyFill="1" applyBorder="1" applyProtection="1">
      <protection locked="0"/>
    </xf>
    <xf numFmtId="0" fontId="3" fillId="0" borderId="27" xfId="1" applyFont="1" applyFill="1" applyBorder="1" applyAlignment="1" applyProtection="1">
      <alignment horizontal="center"/>
      <protection locked="0"/>
    </xf>
    <xf numFmtId="0" fontId="12" fillId="0" borderId="28" xfId="0" applyFont="1" applyBorder="1"/>
    <xf numFmtId="0" fontId="3" fillId="0" borderId="20" xfId="1" applyFont="1" applyFill="1" applyBorder="1" applyAlignment="1" applyProtection="1">
      <alignment horizontal="center"/>
      <protection locked="0"/>
    </xf>
    <xf numFmtId="0" fontId="1" fillId="0" borderId="20" xfId="1" applyFill="1" applyBorder="1" applyProtection="1">
      <protection locked="0"/>
    </xf>
    <xf numFmtId="0" fontId="2" fillId="0" borderId="20" xfId="0" applyFont="1" applyBorder="1" applyAlignment="1" applyProtection="1">
      <alignment horizontal="center"/>
      <protection locked="0"/>
    </xf>
    <xf numFmtId="0" fontId="12" fillId="0" borderId="20" xfId="0" applyFont="1" applyBorder="1"/>
    <xf numFmtId="0" fontId="2" fillId="0" borderId="28" xfId="0" applyFont="1" applyBorder="1" applyAlignment="1">
      <alignment horizontal="right"/>
    </xf>
    <xf numFmtId="0" fontId="1" fillId="0" borderId="16" xfId="1" applyFill="1" applyBorder="1"/>
    <xf numFmtId="0" fontId="10" fillId="0" borderId="16" xfId="1" applyFont="1" applyFill="1" applyBorder="1" applyAlignment="1">
      <alignment vertical="top" wrapText="1"/>
    </xf>
    <xf numFmtId="0" fontId="21" fillId="0" borderId="26" xfId="0" applyFont="1" applyBorder="1"/>
    <xf numFmtId="0" fontId="21" fillId="0" borderId="17" xfId="0" applyFont="1" applyBorder="1"/>
    <xf numFmtId="0" fontId="22" fillId="0" borderId="17" xfId="0" applyFont="1" applyBorder="1"/>
    <xf numFmtId="0" fontId="16" fillId="4" borderId="0" xfId="0" applyFont="1" applyFill="1"/>
    <xf numFmtId="0" fontId="10" fillId="4" borderId="0" xfId="1" applyFont="1" applyFill="1" applyBorder="1" applyAlignment="1" applyProtection="1">
      <alignment horizontal="right"/>
    </xf>
    <xf numFmtId="0" fontId="12" fillId="4" borderId="2" xfId="0" applyFont="1" applyFill="1" applyBorder="1" applyAlignment="1">
      <alignment horizontal="center"/>
    </xf>
    <xf numFmtId="0" fontId="12" fillId="4" borderId="5" xfId="0" applyFont="1" applyFill="1" applyBorder="1" applyAlignment="1">
      <alignment horizontal="center"/>
    </xf>
    <xf numFmtId="0" fontId="8" fillId="0" borderId="11" xfId="3" applyBorder="1" applyAlignment="1" applyProtection="1"/>
    <xf numFmtId="0" fontId="0" fillId="0" borderId="12" xfId="0" applyBorder="1"/>
    <xf numFmtId="0" fontId="24" fillId="0" borderId="0" xfId="0" applyFont="1" applyAlignment="1">
      <alignment horizontal="right"/>
    </xf>
    <xf numFmtId="0" fontId="12" fillId="4" borderId="0" xfId="0" applyFont="1" applyFill="1" applyAlignment="1" applyProtection="1">
      <alignment horizontal="center"/>
      <protection locked="0"/>
    </xf>
    <xf numFmtId="0" fontId="12" fillId="4" borderId="9" xfId="0" applyFont="1" applyFill="1" applyBorder="1" applyAlignment="1" applyProtection="1">
      <alignment horizontal="center"/>
      <protection locked="0"/>
    </xf>
    <xf numFmtId="0" fontId="16" fillId="0" borderId="30" xfId="0" applyFont="1" applyBorder="1"/>
    <xf numFmtId="0" fontId="3" fillId="0" borderId="28" xfId="0" applyFont="1" applyBorder="1" applyAlignment="1">
      <alignment horizontal="right"/>
    </xf>
    <xf numFmtId="0" fontId="3" fillId="4" borderId="28" xfId="1" applyFont="1" applyFill="1" applyBorder="1" applyAlignment="1">
      <alignment horizontal="right"/>
    </xf>
    <xf numFmtId="0" fontId="2" fillId="0" borderId="14" xfId="0" applyFont="1" applyBorder="1"/>
    <xf numFmtId="0" fontId="2" fillId="0" borderId="15" xfId="0" applyFont="1" applyBorder="1"/>
    <xf numFmtId="0" fontId="12" fillId="11" borderId="2" xfId="0" applyFont="1" applyFill="1" applyBorder="1" applyAlignment="1">
      <alignment horizontal="center"/>
    </xf>
    <xf numFmtId="0" fontId="2" fillId="12" borderId="2" xfId="0" applyFont="1" applyFill="1" applyBorder="1" applyAlignment="1" applyProtection="1">
      <alignment horizontal="center"/>
      <protection locked="0"/>
    </xf>
    <xf numFmtId="0" fontId="15" fillId="12" borderId="9" xfId="1" applyFont="1" applyFill="1" applyBorder="1" applyAlignment="1">
      <alignment horizontal="center"/>
    </xf>
    <xf numFmtId="49" fontId="2" fillId="0" borderId="2" xfId="0" applyNumberFormat="1" applyFont="1" applyBorder="1" applyAlignment="1">
      <alignment horizontal="left" vertical="center"/>
    </xf>
    <xf numFmtId="0" fontId="12" fillId="0" borderId="34" xfId="0" applyFont="1" applyBorder="1"/>
    <xf numFmtId="0" fontId="12" fillId="13" borderId="34" xfId="0" applyFont="1" applyFill="1" applyBorder="1"/>
    <xf numFmtId="0" fontId="12" fillId="0" borderId="0" xfId="0" applyFont="1" applyAlignment="1">
      <alignment horizontal="center"/>
    </xf>
    <xf numFmtId="0" fontId="0" fillId="0" borderId="0" xfId="0" applyAlignment="1">
      <alignment horizontal="center"/>
    </xf>
    <xf numFmtId="0" fontId="2" fillId="0" borderId="18" xfId="0" applyFont="1" applyBorder="1" applyAlignment="1">
      <alignment horizontal="left" vertical="center"/>
    </xf>
    <xf numFmtId="0" fontId="2" fillId="0" borderId="10" xfId="0" applyFont="1" applyBorder="1" applyAlignment="1">
      <alignment horizontal="right"/>
    </xf>
    <xf numFmtId="0" fontId="2" fillId="0" borderId="11" xfId="0" applyFont="1" applyBorder="1" applyAlignment="1">
      <alignment horizontal="right"/>
    </xf>
    <xf numFmtId="0" fontId="3" fillId="0" borderId="0" xfId="0" applyFont="1" applyAlignment="1">
      <alignment horizontal="center"/>
    </xf>
    <xf numFmtId="0" fontId="2" fillId="12" borderId="5" xfId="1" applyFont="1" applyFill="1" applyBorder="1" applyAlignment="1" applyProtection="1">
      <alignment horizontal="center"/>
    </xf>
    <xf numFmtId="0" fontId="2" fillId="12" borderId="6" xfId="1" applyFont="1" applyFill="1" applyBorder="1" applyAlignment="1" applyProtection="1">
      <alignment horizontal="center"/>
    </xf>
    <xf numFmtId="0" fontId="2" fillId="12" borderId="7" xfId="1" applyFont="1" applyFill="1" applyBorder="1" applyAlignment="1" applyProtection="1">
      <alignment horizontal="center"/>
    </xf>
    <xf numFmtId="0" fontId="2" fillId="12" borderId="5" xfId="0" applyFont="1" applyFill="1" applyBorder="1" applyAlignment="1" applyProtection="1">
      <alignment horizontal="center"/>
      <protection locked="0"/>
    </xf>
    <xf numFmtId="0" fontId="2" fillId="12" borderId="7" xfId="0" applyFont="1" applyFill="1" applyBorder="1" applyAlignment="1" applyProtection="1">
      <alignment horizontal="center"/>
      <protection locked="0"/>
    </xf>
    <xf numFmtId="0" fontId="2" fillId="12" borderId="6" xfId="0" applyFont="1" applyFill="1" applyBorder="1" applyAlignment="1" applyProtection="1">
      <alignment horizontal="center"/>
      <protection locked="0"/>
    </xf>
    <xf numFmtId="1" fontId="2" fillId="12" borderId="5" xfId="0" applyNumberFormat="1" applyFont="1" applyFill="1" applyBorder="1" applyAlignment="1" applyProtection="1">
      <alignment horizontal="center"/>
      <protection locked="0"/>
    </xf>
    <xf numFmtId="1" fontId="2" fillId="12" borderId="6" xfId="0" applyNumberFormat="1" applyFont="1" applyFill="1" applyBorder="1" applyAlignment="1" applyProtection="1">
      <alignment horizontal="center"/>
      <protection locked="0"/>
    </xf>
    <xf numFmtId="1" fontId="2" fillId="12" borderId="7" xfId="0" applyNumberFormat="1" applyFont="1" applyFill="1" applyBorder="1" applyAlignment="1" applyProtection="1">
      <alignment horizontal="center"/>
      <protection locked="0"/>
    </xf>
    <xf numFmtId="0" fontId="2" fillId="0" borderId="8" xfId="0" applyFont="1" applyBorder="1" applyAlignment="1">
      <alignment horizontal="right"/>
    </xf>
    <xf numFmtId="0" fontId="2" fillId="0" borderId="4" xfId="0" applyFont="1" applyBorder="1" applyAlignment="1">
      <alignment horizontal="right"/>
    </xf>
    <xf numFmtId="0" fontId="18" fillId="0" borderId="0" xfId="0" applyFont="1" applyAlignment="1">
      <alignment horizontal="center"/>
    </xf>
    <xf numFmtId="0" fontId="2" fillId="0" borderId="0" xfId="0" applyFont="1" applyAlignment="1">
      <alignment horizontal="left"/>
    </xf>
    <xf numFmtId="166" fontId="2" fillId="6" borderId="5" xfId="0" applyNumberFormat="1" applyFont="1" applyFill="1" applyBorder="1" applyAlignment="1" applyProtection="1">
      <alignment horizontal="center"/>
      <protection locked="0"/>
    </xf>
    <xf numFmtId="166" fontId="2" fillId="6" borderId="7" xfId="0" applyNumberFormat="1" applyFont="1" applyFill="1" applyBorder="1" applyAlignment="1" applyProtection="1">
      <alignment horizontal="center"/>
      <protection locked="0"/>
    </xf>
    <xf numFmtId="0" fontId="3" fillId="0" borderId="13" xfId="0" applyFont="1" applyBorder="1" applyAlignment="1">
      <alignment horizontal="right"/>
    </xf>
    <xf numFmtId="0" fontId="3" fillId="0" borderId="14" xfId="0" applyFont="1" applyBorder="1" applyAlignment="1">
      <alignment horizontal="right"/>
    </xf>
    <xf numFmtId="49" fontId="2" fillId="0" borderId="0" xfId="0" applyNumberFormat="1" applyFont="1" applyAlignment="1">
      <alignment horizontal="right" wrapText="1"/>
    </xf>
    <xf numFmtId="49" fontId="2" fillId="0" borderId="4" xfId="0" applyNumberFormat="1" applyFont="1" applyBorder="1" applyAlignment="1">
      <alignment horizontal="right" wrapText="1"/>
    </xf>
    <xf numFmtId="14" fontId="12" fillId="12" borderId="5" xfId="0" applyNumberFormat="1" applyFont="1" applyFill="1" applyBorder="1" applyAlignment="1" applyProtection="1">
      <alignment horizontal="center"/>
      <protection locked="0"/>
    </xf>
    <xf numFmtId="14" fontId="12" fillId="12" borderId="7" xfId="0" applyNumberFormat="1" applyFont="1" applyFill="1" applyBorder="1" applyAlignment="1" applyProtection="1">
      <alignment horizontal="center"/>
      <protection locked="0"/>
    </xf>
    <xf numFmtId="0" fontId="2" fillId="0" borderId="0" xfId="0" applyFont="1" applyAlignment="1">
      <alignment horizontal="center"/>
    </xf>
    <xf numFmtId="0" fontId="2" fillId="0" borderId="4" xfId="0" applyFont="1" applyBorder="1" applyAlignment="1">
      <alignment horizontal="center"/>
    </xf>
    <xf numFmtId="0" fontId="2" fillId="11" borderId="5" xfId="0" applyFont="1" applyFill="1" applyBorder="1" applyAlignment="1">
      <alignment horizontal="center"/>
    </xf>
    <xf numFmtId="0" fontId="2" fillId="11" borderId="7" xfId="0" applyFont="1" applyFill="1" applyBorder="1" applyAlignment="1">
      <alignment horizontal="center"/>
    </xf>
    <xf numFmtId="0" fontId="2" fillId="0" borderId="28" xfId="0" applyFont="1" applyBorder="1" applyAlignment="1">
      <alignment horizontal="right"/>
    </xf>
    <xf numFmtId="0" fontId="2" fillId="0" borderId="0" xfId="0" applyFont="1" applyAlignment="1">
      <alignment horizontal="right"/>
    </xf>
    <xf numFmtId="0" fontId="2" fillId="0" borderId="20" xfId="0" applyFont="1" applyBorder="1" applyAlignment="1">
      <alignment horizontal="right"/>
    </xf>
    <xf numFmtId="0" fontId="7" fillId="0" borderId="11" xfId="0" applyFont="1" applyBorder="1" applyAlignment="1">
      <alignment horizontal="center"/>
    </xf>
    <xf numFmtId="0" fontId="12" fillId="11" borderId="2" xfId="0" applyFont="1" applyFill="1" applyBorder="1"/>
    <xf numFmtId="0" fontId="12" fillId="11" borderId="29" xfId="0" applyFont="1" applyFill="1" applyBorder="1"/>
    <xf numFmtId="0" fontId="12" fillId="11" borderId="31" xfId="0" applyFont="1" applyFill="1" applyBorder="1"/>
    <xf numFmtId="0" fontId="12" fillId="11" borderId="32" xfId="0" applyFont="1" applyFill="1" applyBorder="1"/>
    <xf numFmtId="0" fontId="2" fillId="6" borderId="5" xfId="0" applyFont="1" applyFill="1" applyBorder="1" applyAlignment="1" applyProtection="1">
      <alignment horizontal="center"/>
      <protection locked="0"/>
    </xf>
    <xf numFmtId="0" fontId="2" fillId="6" borderId="7" xfId="0" applyFont="1" applyFill="1" applyBorder="1" applyAlignment="1" applyProtection="1">
      <alignment horizontal="center"/>
      <protection locked="0"/>
    </xf>
    <xf numFmtId="169" fontId="12" fillId="6" borderId="5" xfId="0" applyNumberFormat="1" applyFont="1" applyFill="1" applyBorder="1" applyAlignment="1" applyProtection="1">
      <alignment horizontal="center"/>
      <protection locked="0"/>
    </xf>
    <xf numFmtId="169" fontId="12" fillId="6" borderId="6" xfId="0" applyNumberFormat="1" applyFont="1" applyFill="1" applyBorder="1" applyAlignment="1" applyProtection="1">
      <alignment horizontal="center"/>
      <protection locked="0"/>
    </xf>
    <xf numFmtId="169" fontId="12" fillId="6" borderId="7" xfId="0" applyNumberFormat="1" applyFont="1" applyFill="1" applyBorder="1" applyAlignment="1" applyProtection="1">
      <alignment horizontal="center"/>
      <protection locked="0"/>
    </xf>
    <xf numFmtId="0" fontId="24" fillId="0" borderId="8" xfId="0" applyFont="1" applyBorder="1" applyAlignment="1">
      <alignment horizontal="right" wrapText="1"/>
    </xf>
    <xf numFmtId="0" fontId="24" fillId="0" borderId="20" xfId="0" applyFont="1" applyBorder="1" applyAlignment="1">
      <alignment horizontal="right" wrapText="1"/>
    </xf>
    <xf numFmtId="0" fontId="4" fillId="12" borderId="5" xfId="0" applyFont="1" applyFill="1" applyBorder="1" applyAlignment="1" applyProtection="1">
      <alignment horizontal="center"/>
      <protection locked="0"/>
    </xf>
    <xf numFmtId="0" fontId="4" fillId="12" borderId="7" xfId="0" applyFont="1" applyFill="1" applyBorder="1" applyAlignment="1" applyProtection="1">
      <alignment horizontal="center"/>
      <protection locked="0"/>
    </xf>
    <xf numFmtId="0" fontId="2" fillId="0" borderId="8" xfId="0" applyFont="1" applyBorder="1" applyAlignment="1">
      <alignment horizontal="right" vertical="top"/>
    </xf>
    <xf numFmtId="0" fontId="2" fillId="0" borderId="0" xfId="0" applyFont="1" applyAlignment="1">
      <alignment horizontal="right" vertical="top"/>
    </xf>
    <xf numFmtId="0" fontId="23" fillId="4" borderId="0" xfId="1" applyFont="1" applyFill="1" applyBorder="1" applyAlignment="1" applyProtection="1">
      <alignment horizontal="center"/>
    </xf>
    <xf numFmtId="0" fontId="25" fillId="0" borderId="8" xfId="0" applyFont="1" applyBorder="1" applyAlignment="1">
      <alignment horizontal="right"/>
    </xf>
    <xf numFmtId="0" fontId="25" fillId="0" borderId="4" xfId="0" applyFont="1" applyBorder="1" applyAlignment="1">
      <alignment horizontal="right"/>
    </xf>
    <xf numFmtId="0" fontId="25" fillId="0" borderId="0" xfId="0" applyFont="1" applyAlignment="1">
      <alignment horizontal="right"/>
    </xf>
    <xf numFmtId="0" fontId="24" fillId="0" borderId="8" xfId="0" applyFont="1" applyBorder="1" applyAlignment="1">
      <alignment horizontal="right"/>
    </xf>
    <xf numFmtId="0" fontId="24" fillId="0" borderId="4" xfId="0" applyFont="1" applyBorder="1" applyAlignment="1">
      <alignment horizontal="right"/>
    </xf>
    <xf numFmtId="0" fontId="12" fillId="6" borderId="5" xfId="0"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168" fontId="2" fillId="12" borderId="5" xfId="3" applyNumberFormat="1" applyFont="1" applyFill="1" applyBorder="1" applyAlignment="1" applyProtection="1">
      <alignment horizontal="center"/>
      <protection locked="0"/>
    </xf>
    <xf numFmtId="168" fontId="2" fillId="12" borderId="7" xfId="3" applyNumberFormat="1"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12" fillId="11" borderId="5" xfId="0" applyFont="1" applyFill="1" applyBorder="1" applyAlignment="1">
      <alignment horizontal="center"/>
    </xf>
    <xf numFmtId="0" fontId="12" fillId="11" borderId="7" xfId="0" applyFont="1" applyFill="1" applyBorder="1" applyAlignment="1">
      <alignment horizontal="center"/>
    </xf>
    <xf numFmtId="0" fontId="2" fillId="4" borderId="5" xfId="0" applyFont="1" applyFill="1" applyBorder="1" applyAlignment="1">
      <alignment horizontal="center"/>
    </xf>
    <xf numFmtId="0" fontId="2" fillId="4" borderId="7" xfId="0" applyFont="1" applyFill="1" applyBorder="1" applyAlignment="1">
      <alignment horizontal="center"/>
    </xf>
    <xf numFmtId="0" fontId="12" fillId="0" borderId="28" xfId="0" applyFont="1" applyBorder="1" applyAlignment="1">
      <alignment horizontal="right"/>
    </xf>
    <xf numFmtId="0" fontId="12" fillId="0" borderId="4" xfId="0" applyFont="1" applyBorder="1" applyAlignment="1">
      <alignment horizontal="right"/>
    </xf>
    <xf numFmtId="14" fontId="2" fillId="11" borderId="5" xfId="0" applyNumberFormat="1" applyFont="1" applyFill="1" applyBorder="1" applyAlignment="1" applyProtection="1">
      <alignment horizontal="center"/>
      <protection locked="0"/>
    </xf>
    <xf numFmtId="14" fontId="2" fillId="11" borderId="7" xfId="0" applyNumberFormat="1" applyFont="1" applyFill="1" applyBorder="1" applyAlignment="1" applyProtection="1">
      <alignment horizontal="center"/>
      <protection locked="0"/>
    </xf>
    <xf numFmtId="0" fontId="2" fillId="11" borderId="33" xfId="0" applyFont="1" applyFill="1" applyBorder="1" applyAlignment="1">
      <alignment horizontal="center"/>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2" fillId="12" borderId="10" xfId="1" applyFont="1" applyFill="1" applyBorder="1" applyAlignment="1" applyProtection="1">
      <alignment horizontal="left" vertical="top" wrapText="1"/>
      <protection locked="0"/>
    </xf>
    <xf numFmtId="0" fontId="2" fillId="12" borderId="11" xfId="1" applyFont="1" applyFill="1" applyBorder="1" applyAlignment="1" applyProtection="1">
      <alignment horizontal="left" vertical="top" wrapText="1"/>
      <protection locked="0"/>
    </xf>
    <xf numFmtId="0" fontId="2" fillId="12" borderId="12" xfId="1" applyFont="1" applyFill="1" applyBorder="1" applyAlignment="1" applyProtection="1">
      <alignment horizontal="left" vertical="top" wrapText="1"/>
      <protection locked="0"/>
    </xf>
    <xf numFmtId="0" fontId="2" fillId="12" borderId="13" xfId="1" applyFont="1" applyFill="1" applyBorder="1" applyAlignment="1" applyProtection="1">
      <alignment horizontal="left" vertical="top" wrapText="1"/>
      <protection locked="0"/>
    </xf>
    <xf numFmtId="0" fontId="2" fillId="12" borderId="14" xfId="1" applyFont="1" applyFill="1" applyBorder="1" applyAlignment="1" applyProtection="1">
      <alignment horizontal="left" vertical="top" wrapText="1"/>
      <protection locked="0"/>
    </xf>
    <xf numFmtId="0" fontId="2" fillId="12" borderId="15" xfId="1" applyFont="1" applyFill="1" applyBorder="1" applyAlignment="1" applyProtection="1">
      <alignment horizontal="left" vertical="top" wrapText="1"/>
      <protection locked="0"/>
    </xf>
    <xf numFmtId="0" fontId="12" fillId="4" borderId="5" xfId="0" applyFont="1" applyFill="1" applyBorder="1" applyAlignment="1">
      <alignment horizontal="center"/>
    </xf>
    <xf numFmtId="0" fontId="12" fillId="4" borderId="7" xfId="0" applyFont="1" applyFill="1" applyBorder="1" applyAlignment="1">
      <alignment horizontal="center"/>
    </xf>
    <xf numFmtId="0" fontId="2" fillId="11" borderId="2" xfId="0" applyFont="1" applyFill="1" applyBorder="1" applyAlignment="1" applyProtection="1">
      <alignment horizontal="center"/>
      <protection locked="0"/>
    </xf>
    <xf numFmtId="0" fontId="2" fillId="11" borderId="29" xfId="0" applyFont="1" applyFill="1" applyBorder="1" applyAlignment="1" applyProtection="1">
      <alignment horizontal="center"/>
      <protection locked="0"/>
    </xf>
    <xf numFmtId="0" fontId="11" fillId="0" borderId="24" xfId="0" applyFont="1" applyBorder="1" applyAlignment="1">
      <alignment horizontal="center"/>
    </xf>
    <xf numFmtId="0" fontId="11" fillId="0" borderId="11" xfId="0" applyFont="1" applyBorder="1" applyAlignment="1">
      <alignment horizontal="center"/>
    </xf>
    <xf numFmtId="0" fontId="11" fillId="0" borderId="25"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49" fontId="2" fillId="11" borderId="5" xfId="0" applyNumberFormat="1" applyFont="1" applyFill="1" applyBorder="1" applyAlignment="1" applyProtection="1">
      <alignment horizontal="center"/>
      <protection locked="0"/>
    </xf>
    <xf numFmtId="49" fontId="2" fillId="11" borderId="7" xfId="0" applyNumberFormat="1" applyFont="1" applyFill="1" applyBorder="1" applyAlignment="1" applyProtection="1">
      <alignment horizontal="center"/>
      <protection locked="0"/>
    </xf>
    <xf numFmtId="0" fontId="25" fillId="0" borderId="8" xfId="0" applyFont="1" applyBorder="1" applyAlignment="1">
      <alignment horizontal="center"/>
    </xf>
    <xf numFmtId="0" fontId="25" fillId="0" borderId="4" xfId="0" applyFont="1" applyBorder="1" applyAlignment="1">
      <alignment horizontal="center"/>
    </xf>
    <xf numFmtId="0" fontId="0" fillId="0" borderId="0" xfId="0" applyAlignment="1">
      <alignment horizontal="center" wrapText="1"/>
    </xf>
    <xf numFmtId="49" fontId="2" fillId="0" borderId="5"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2" xfId="0" applyFont="1" applyFill="1" applyBorder="1" applyAlignment="1">
      <alignment horizontal="left" vertical="center"/>
    </xf>
  </cellXfs>
  <cellStyles count="4">
    <cellStyle name="Calculation" xfId="1" builtinId="22"/>
    <cellStyle name="Hyperlink" xfId="3" builtinId="8"/>
    <cellStyle name="Normal" xfId="0" builtinId="0"/>
    <cellStyle name="Normal 2" xfId="2" xr:uid="{00000000-0005-0000-0000-000004000000}"/>
  </cellStyles>
  <dxfs count="31">
    <dxf>
      <font>
        <strike val="0"/>
        <outline val="0"/>
        <shadow val="0"/>
        <u val="none"/>
        <vertAlign val="baseline"/>
        <sz val="12"/>
        <name val="Calibri"/>
        <family val="2"/>
        <scheme val="minor"/>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Calibri"/>
        <family val="2"/>
        <scheme val="minor"/>
      </font>
      <fill>
        <patternFill patternType="none">
          <bgColor auto="1"/>
        </patternFill>
      </fill>
    </dxf>
    <dxf>
      <font>
        <strike val="0"/>
        <outline val="0"/>
        <shadow val="0"/>
        <u val="none"/>
        <vertAlign val="baseline"/>
        <sz val="12"/>
        <name val="Arial"/>
        <scheme val="none"/>
      </font>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border outline="0">
        <left style="thin">
          <color indexed="64"/>
        </left>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outline="0">
        <left style="thin">
          <color indexed="64"/>
        </left>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theme="1"/>
        <name val="Arial"/>
        <scheme val="none"/>
      </font>
      <fill>
        <patternFill patternType="none">
          <fgColor indexed="64"/>
          <bgColor indexed="65"/>
        </patternFill>
      </fill>
      <border diagonalUp="0" diagonalDown="0">
        <left style="thin">
          <color theme="6" tint="-0.24994659260841701"/>
        </left>
        <right style="thin">
          <color theme="6" tint="-0.24994659260841701"/>
        </right>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thin">
          <color theme="6" tint="-0.24994659260841701"/>
        </left>
        <right style="thin">
          <color theme="6" tint="-0.24994659260841701"/>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solid">
          <fgColor indexed="64"/>
          <bgColor theme="3"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center" vertical="bottom" textRotation="0" wrapText="0" indent="0" justifyLastLine="0" shrinkToFit="0" readingOrder="0"/>
    </dxf>
  </dxfs>
  <tableStyles count="0" defaultTableStyle="TableStyleMedium2" defaultPivotStyle="PivotStyleLight16"/>
  <colors>
    <mruColors>
      <color rgb="FFFFFF66"/>
      <color rgb="FF33CCFF"/>
      <color rgb="FF0099CC"/>
      <color rgb="FFFF3300"/>
      <color rgb="FF66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6.emf"/><Relationship Id="rId7" Type="http://schemas.openxmlformats.org/officeDocument/2006/relationships/image" Target="../media/image10.emf"/><Relationship Id="rId12" Type="http://schemas.openxmlformats.org/officeDocument/2006/relationships/image" Target="../media/image12.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image" Target="../media/image2.emf"/><Relationship Id="rId4" Type="http://schemas.openxmlformats.org/officeDocument/2006/relationships/image" Target="../media/image7.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19050</xdr:colOff>
      <xdr:row>21</xdr:row>
      <xdr:rowOff>18928</xdr:rowOff>
    </xdr:from>
    <xdr:ext cx="3845858" cy="89720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 y="4057528"/>
          <a:ext cx="3845858" cy="897204"/>
        </a:xfrm>
        <a:prstGeom prst="rect">
          <a:avLst/>
        </a:prstGeom>
        <a:solidFill>
          <a:sysClr val="window" lastClr="FFFFFF"/>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54864" rIns="54864" rtlCol="0" anchor="ctr">
          <a:noAutofit/>
        </a:bodyPr>
        <a:lstStyle/>
        <a:p>
          <a:pPr algn="ctr"/>
          <a:r>
            <a:rPr lang="en-US" sz="1000" b="0" i="0">
              <a:solidFill>
                <a:sysClr val="windowText" lastClr="000000"/>
              </a:solidFill>
              <a:latin typeface="Arial" panose="020B0604020202020204" pitchFamily="34" charset="0"/>
              <a:cs typeface="Arial" panose="020B0604020202020204" pitchFamily="34" charset="0"/>
              <a:sym typeface="Wingdings"/>
            </a:rPr>
            <a:t>Nursettes, new prescriptions,</a:t>
          </a:r>
          <a:r>
            <a:rPr lang="en-US" sz="1000" b="0" i="0" baseline="0">
              <a:solidFill>
                <a:sysClr val="windowText" lastClr="000000"/>
              </a:solidFill>
              <a:latin typeface="Arial" panose="020B0604020202020204" pitchFamily="34" charset="0"/>
              <a:cs typeface="Arial" panose="020B0604020202020204" pitchFamily="34" charset="0"/>
              <a:sym typeface="Wingdings"/>
            </a:rPr>
            <a:t> and/or changes to the formula prescribed are limited to a 1 month supply at a time.</a:t>
          </a:r>
        </a:p>
        <a:p>
          <a:pPr algn="ctr"/>
          <a:r>
            <a:rPr lang="en-US" sz="1000" b="0" i="0" baseline="0">
              <a:solidFill>
                <a:sysClr val="windowText" lastClr="000000"/>
              </a:solidFill>
              <a:latin typeface="Arial" panose="020B0604020202020204" pitchFamily="34" charset="0"/>
              <a:cs typeface="Arial" panose="020B0604020202020204" pitchFamily="34" charset="0"/>
              <a:sym typeface="Wingdings"/>
            </a:rPr>
            <a:t>  </a:t>
          </a:r>
        </a:p>
        <a:p>
          <a:pPr algn="ctr"/>
          <a:r>
            <a:rPr lang="en-US" sz="1000" b="0" i="0" baseline="0">
              <a:solidFill>
                <a:sysClr val="windowText" lastClr="000000"/>
              </a:solidFill>
              <a:latin typeface="Arial" panose="020B0604020202020204" pitchFamily="34" charset="0"/>
              <a:cs typeface="Arial" panose="020B0604020202020204" pitchFamily="34" charset="0"/>
              <a:sym typeface="Wingdings"/>
            </a:rPr>
            <a:t>Make sure that amounts being ordered AND issued are based</a:t>
          </a:r>
        </a:p>
        <a:p>
          <a:pPr algn="ctr"/>
          <a:r>
            <a:rPr lang="en-US" sz="1000" b="0" i="0" baseline="0">
              <a:solidFill>
                <a:sysClr val="windowText" lastClr="000000"/>
              </a:solidFill>
              <a:latin typeface="Arial" panose="020B0604020202020204" pitchFamily="34" charset="0"/>
              <a:cs typeface="Arial" panose="020B0604020202020204" pitchFamily="34" charset="0"/>
              <a:sym typeface="Wingdings"/>
            </a:rPr>
            <a:t>on Proration Table for ALL Food Packages.</a:t>
          </a:r>
        </a:p>
      </xdr:txBody>
    </xdr:sp>
    <xdr:clientData/>
  </xdr:oneCellAnchor>
  <mc:AlternateContent xmlns:mc="http://schemas.openxmlformats.org/markup-compatibility/2006">
    <mc:Choice xmlns:a14="http://schemas.microsoft.com/office/drawing/2010/main" Requires="a14">
      <xdr:twoCellAnchor>
        <xdr:from>
          <xdr:col>0</xdr:col>
          <xdr:colOff>19051</xdr:colOff>
          <xdr:row>18</xdr:row>
          <xdr:rowOff>9524</xdr:rowOff>
        </xdr:from>
        <xdr:to>
          <xdr:col>7</xdr:col>
          <xdr:colOff>19050</xdr:colOff>
          <xdr:row>19</xdr:row>
          <xdr:rowOff>190499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051" y="3209924"/>
              <a:ext cx="3590924" cy="352425"/>
              <a:chOff x="38102" y="3486174"/>
              <a:chExt cx="3808878" cy="371475"/>
            </a:xfrm>
            <a:solidFill>
              <a:schemeClr val="accent1"/>
            </a:solidFill>
          </xdr:grpSpPr>
          <xdr:sp macro="" textlink="">
            <xdr:nvSpPr>
              <xdr:cNvPr id="1045" name="PB"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38102" y="3524250"/>
                <a:ext cx="857253" cy="266700"/>
              </a:xfrm>
              <a:prstGeom prst="rect">
                <a:avLst/>
              </a:prstGeom>
              <a:noFill/>
              <a:ln>
                <a:noFill/>
              </a:ln>
              <a:extLst>
                <a:ext uri="{91240B29-F687-4F45-9708-019B960494DF}">
                  <a14:hiddenLine w="9525">
                    <a:noFill/>
                    <a:miter lim="800000"/>
                    <a:headEnd/>
                    <a:tailEnd/>
                  </a14:hiddenLine>
                </a:ext>
              </a:extLst>
            </xdr:spPr>
          </xdr:sp>
          <xdr:sp macro="" textlink="">
            <xdr:nvSpPr>
              <xdr:cNvPr id="1046" name="RB"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962674" y="3486174"/>
                <a:ext cx="916547" cy="371475"/>
              </a:xfrm>
              <a:prstGeom prst="rect">
                <a:avLst/>
              </a:prstGeom>
              <a:noFill/>
              <a:ln>
                <a:noFill/>
              </a:ln>
              <a:extLst>
                <a:ext uri="{91240B29-F687-4F45-9708-019B960494DF}">
                  <a14:hiddenLine w="9525">
                    <a:noFill/>
                    <a:miter lim="800000"/>
                    <a:headEnd/>
                    <a:tailEnd/>
                  </a14:hiddenLine>
                </a:ext>
              </a:extLst>
            </xdr:spPr>
          </xdr:sp>
          <xdr:sp macro="" textlink="">
            <xdr:nvSpPr>
              <xdr:cNvPr id="1047" name="CB"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962693" y="3543301"/>
                <a:ext cx="999581" cy="247650"/>
              </a:xfrm>
              <a:prstGeom prst="rect">
                <a:avLst/>
              </a:prstGeom>
              <a:noFill/>
              <a:ln>
                <a:noFill/>
              </a:ln>
              <a:extLst>
                <a:ext uri="{91240B29-F687-4F45-9708-019B960494DF}">
                  <a14:hiddenLine w="9525">
                    <a:noFill/>
                    <a:miter lim="800000"/>
                    <a:headEnd/>
                    <a:tailEnd/>
                  </a14:hiddenLine>
                </a:ext>
              </a:extLst>
            </xdr:spPr>
          </xdr:sp>
          <xdr:sp macro="" textlink="">
            <xdr:nvSpPr>
              <xdr:cNvPr id="1048" name="NB"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046878" y="3543301"/>
                <a:ext cx="800102"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238111</xdr:colOff>
          <xdr:row>18</xdr:row>
          <xdr:rowOff>85729</xdr:rowOff>
        </xdr:from>
        <xdr:to>
          <xdr:col>11</xdr:col>
          <xdr:colOff>171421</xdr:colOff>
          <xdr:row>19</xdr:row>
          <xdr:rowOff>116136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257661" y="3286129"/>
              <a:ext cx="2162160" cy="211382"/>
              <a:chOff x="4778741" y="3553230"/>
              <a:chExt cx="1419524" cy="219837"/>
            </a:xfrm>
          </xdr:grpSpPr>
          <xdr:sp macro="" textlink="">
            <xdr:nvSpPr>
              <xdr:cNvPr id="1049" name="SB"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4778741" y="3553230"/>
                <a:ext cx="714375" cy="219837"/>
              </a:xfrm>
              <a:prstGeom prst="rect">
                <a:avLst/>
              </a:prstGeom>
              <a:noFill/>
              <a:ln>
                <a:noFill/>
              </a:ln>
              <a:extLst>
                <a:ext uri="{91240B29-F687-4F45-9708-019B960494DF}">
                  <a14:hiddenLine w="9525">
                    <a:noFill/>
                    <a:miter lim="800000"/>
                    <a:headEnd/>
                    <a:tailEnd/>
                  </a14:hiddenLine>
                </a:ext>
              </a:extLst>
            </xdr:spPr>
          </xdr:sp>
          <xdr:sp macro="" textlink="">
            <xdr:nvSpPr>
              <xdr:cNvPr id="1050" name="Rush"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588666" y="3562731"/>
                <a:ext cx="609599" cy="18821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209552</xdr:colOff>
          <xdr:row>21</xdr:row>
          <xdr:rowOff>76200</xdr:rowOff>
        </xdr:from>
        <xdr:to>
          <xdr:col>11</xdr:col>
          <xdr:colOff>200026</xdr:colOff>
          <xdr:row>22</xdr:row>
          <xdr:rowOff>142875</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4229102" y="3819525"/>
              <a:ext cx="2219324" cy="247650"/>
              <a:chOff x="4186461" y="3933825"/>
              <a:chExt cx="1548853" cy="247650"/>
            </a:xfrm>
          </xdr:grpSpPr>
          <xdr:sp macro="" textlink="">
            <xdr:nvSpPr>
              <xdr:cNvPr id="1051" name="on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4186461" y="3933825"/>
                <a:ext cx="676274" cy="247650"/>
              </a:xfrm>
              <a:prstGeom prst="rect">
                <a:avLst/>
              </a:prstGeom>
              <a:noFill/>
              <a:ln>
                <a:noFill/>
              </a:ln>
              <a:extLst>
                <a:ext uri="{91240B29-F687-4F45-9708-019B960494DF}">
                  <a14:hiddenLine w="9525">
                    <a:noFill/>
                    <a:miter lim="800000"/>
                    <a:headEnd/>
                    <a:tailEnd/>
                  </a14:hiddenLine>
                </a:ext>
              </a:extLst>
            </xdr:spPr>
          </xdr:sp>
          <xdr:sp macro="" textlink="">
            <xdr:nvSpPr>
              <xdr:cNvPr id="1052" name="two"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4982839" y="3933825"/>
                <a:ext cx="752475"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xdr:from>
      <xdr:col>8</xdr:col>
      <xdr:colOff>66676</xdr:colOff>
      <xdr:row>24</xdr:row>
      <xdr:rowOff>85725</xdr:rowOff>
    </xdr:from>
    <xdr:to>
      <xdr:col>11</xdr:col>
      <xdr:colOff>257175</xdr:colOff>
      <xdr:row>25</xdr:row>
      <xdr:rowOff>104775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219576" y="4714875"/>
          <a:ext cx="1666874" cy="20955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0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xdr:colOff>
          <xdr:row>47</xdr:row>
          <xdr:rowOff>0</xdr:rowOff>
        </xdr:from>
        <xdr:to>
          <xdr:col>3</xdr:col>
          <xdr:colOff>428625</xdr:colOff>
          <xdr:row>47</xdr:row>
          <xdr:rowOff>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 y="8620125"/>
              <a:ext cx="1971674" cy="0"/>
              <a:chOff x="1" y="0"/>
              <a:chExt cx="1971674" cy="8620125"/>
            </a:xfrm>
          </xdr:grpSpPr>
          <xdr:sp macro="" textlink="">
            <xdr:nvSpPr>
              <xdr:cNvPr id="1061" name="FBF"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 y="8620125"/>
                <a:ext cx="438148" cy="0"/>
              </a:xfrm>
              <a:prstGeom prst="rect">
                <a:avLst/>
              </a:prstGeom>
              <a:noFill/>
              <a:ln>
                <a:noFill/>
              </a:ln>
              <a:extLst>
                <a:ext uri="{91240B29-F687-4F45-9708-019B960494DF}">
                  <a14:hiddenLine w="9525">
                    <a:noFill/>
                    <a:miter lim="800000"/>
                    <a:headEnd/>
                    <a:tailEnd/>
                  </a14:hiddenLine>
                </a:ext>
              </a:extLst>
            </xdr:spPr>
          </xdr:sp>
          <xdr:sp macro="" textlink="">
            <xdr:nvSpPr>
              <xdr:cNvPr id="1062" name="HBF"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481321" y="8620125"/>
                <a:ext cx="455009" cy="0"/>
              </a:xfrm>
              <a:prstGeom prst="rect">
                <a:avLst/>
              </a:prstGeom>
              <a:noFill/>
              <a:ln>
                <a:noFill/>
              </a:ln>
              <a:extLst>
                <a:ext uri="{91240B29-F687-4F45-9708-019B960494DF}">
                  <a14:hiddenLine w="9525">
                    <a:noFill/>
                    <a:miter lim="800000"/>
                    <a:headEnd/>
                    <a:tailEnd/>
                  </a14:hiddenLine>
                </a:ext>
              </a:extLst>
            </xdr:spPr>
          </xdr:sp>
          <xdr:sp macro="" textlink="">
            <xdr:nvSpPr>
              <xdr:cNvPr id="1063" name="NBF"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1474148" y="8620125"/>
                <a:ext cx="497527" cy="0"/>
              </a:xfrm>
              <a:prstGeom prst="rect">
                <a:avLst/>
              </a:prstGeom>
              <a:noFill/>
              <a:ln>
                <a:noFill/>
              </a:ln>
              <a:extLst>
                <a:ext uri="{91240B29-F687-4F45-9708-019B960494DF}">
                  <a14:hiddenLine w="9525">
                    <a:noFill/>
                    <a:miter lim="800000"/>
                    <a:headEnd/>
                    <a:tailEnd/>
                  </a14:hiddenLine>
                </a:ext>
              </a:extLst>
            </xdr:spPr>
          </xdr:sp>
          <xdr:sp macro="" textlink="">
            <xdr:nvSpPr>
              <xdr:cNvPr id="1069" name="SBF"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923925" y="0"/>
                <a:ext cx="533400" cy="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FOForm/Copy%20of%20Special%20Formula%20Order%20Form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O Request Form"/>
      <sheetName val="Sheet2"/>
      <sheetName val="Sheet3"/>
    </sheetNames>
    <sheetDataSet>
      <sheetData sheetId="0" refreshError="1"/>
      <sheetData sheetId="1">
        <row r="2">
          <cell r="A2" t="str">
            <v>ALIMENTUM</v>
          </cell>
        </row>
        <row r="3">
          <cell r="A3" t="str">
            <v>BOOST</v>
          </cell>
        </row>
        <row r="4">
          <cell r="A4" t="str">
            <v>BOOST HP</v>
          </cell>
        </row>
        <row r="5">
          <cell r="A5" t="str">
            <v>BOOST KID ESSENTIALS</v>
          </cell>
        </row>
        <row r="6">
          <cell r="A6" t="str">
            <v>BOOST KID ESSENTIALS 1.5</v>
          </cell>
        </row>
        <row r="7">
          <cell r="A7" t="str">
            <v>BOOST KID ESSENTIALS 1.5 FBR</v>
          </cell>
        </row>
        <row r="8">
          <cell r="A8" t="str">
            <v>BOOST PLS</v>
          </cell>
        </row>
        <row r="9">
          <cell r="A9" t="str">
            <v>CALCILO XD</v>
          </cell>
        </row>
        <row r="10">
          <cell r="A10" t="str">
            <v>COMPLEAT PEDIATRIC 0.6</v>
          </cell>
        </row>
        <row r="11">
          <cell r="A11" t="str">
            <v>COMPLEAT PEDIATRIC 1.0</v>
          </cell>
        </row>
        <row r="12">
          <cell r="A12" t="str">
            <v>CYCLINEX-1</v>
          </cell>
        </row>
        <row r="13">
          <cell r="A13" t="str">
            <v>CYCLINEX2</v>
          </cell>
        </row>
        <row r="14">
          <cell r="A14" t="str">
            <v>DUOCAL</v>
          </cell>
        </row>
        <row r="15">
          <cell r="A15" t="str">
            <v xml:space="preserve">ELECARE INFANT DHA/ARA </v>
          </cell>
        </row>
        <row r="16">
          <cell r="A16" t="str">
            <v>ELECARE JR</v>
          </cell>
        </row>
        <row r="17">
          <cell r="A17" t="str">
            <v>ENFACARE LIPIL 22 CAL</v>
          </cell>
        </row>
        <row r="18">
          <cell r="A18" t="str">
            <v>ENFAGROW TODDLER
TRANSITIONS SOY</v>
          </cell>
        </row>
        <row r="19">
          <cell r="A19" t="str">
            <v>ENFAMIL (HMF)</v>
          </cell>
        </row>
        <row r="20">
          <cell r="A20" t="str">
            <v>ENFAMIL ENFACARE</v>
          </cell>
        </row>
        <row r="21">
          <cell r="A21" t="str">
            <v>ENFAMIL LIPIL 24</v>
          </cell>
        </row>
        <row r="22">
          <cell r="A22" t="str">
            <v xml:space="preserve">ENFAMIL PRE 24 HIGH PROTEIN </v>
          </cell>
        </row>
        <row r="23">
          <cell r="A23" t="str">
            <v xml:space="preserve">ENFAMIL PRE 24 LIP W/IRON </v>
          </cell>
        </row>
        <row r="24">
          <cell r="A24" t="str">
            <v>ENFAMIL PROSOBEE (SOY)</v>
          </cell>
        </row>
        <row r="25">
          <cell r="A25" t="str">
            <v>ENFAPORT</v>
          </cell>
        </row>
        <row r="26">
          <cell r="A26" t="str">
            <v>ENSURE</v>
          </cell>
        </row>
        <row r="27">
          <cell r="A27" t="str">
            <v>ENSURE PLUS</v>
          </cell>
        </row>
        <row r="28">
          <cell r="A28" t="str">
            <v>GLUTAREX 1</v>
          </cell>
        </row>
        <row r="29">
          <cell r="A29" t="str">
            <v>GLUTAREX 2</v>
          </cell>
        </row>
        <row r="30">
          <cell r="A30" t="str">
            <v>GS PREMATURE 24-HIGH PRO.</v>
          </cell>
        </row>
        <row r="31">
          <cell r="A31" t="str">
            <v>HOMINEX 1</v>
          </cell>
        </row>
        <row r="32">
          <cell r="A32" t="str">
            <v>HOMINEX 2</v>
          </cell>
        </row>
        <row r="33">
          <cell r="A33" t="str">
            <v>I VALEX 1</v>
          </cell>
        </row>
        <row r="34">
          <cell r="A34" t="str">
            <v>I VALEX 2</v>
          </cell>
        </row>
        <row r="35">
          <cell r="A35" t="str">
            <v>KETONEX 1</v>
          </cell>
        </row>
        <row r="36">
          <cell r="A36" t="str">
            <v>KETONEX 2</v>
          </cell>
        </row>
        <row r="37">
          <cell r="A37" t="str">
            <v>NEOCATE  NUTRA</v>
          </cell>
        </row>
        <row r="38">
          <cell r="A38" t="str">
            <v>NEOCATE EO28 SPLASH</v>
          </cell>
        </row>
        <row r="39">
          <cell r="A39" t="str">
            <v>NEOCATE INFANT DHA/ARA</v>
          </cell>
        </row>
        <row r="40">
          <cell r="A40" t="str">
            <v>NEOCATE JR</v>
          </cell>
        </row>
        <row r="41">
          <cell r="A41" t="str">
            <v>NEOCATE JR PREBIOTICS</v>
          </cell>
        </row>
        <row r="42">
          <cell r="A42" t="str">
            <v xml:space="preserve">NEOSURE, SIM EXPERT CARE </v>
          </cell>
        </row>
        <row r="43">
          <cell r="A43" t="str">
            <v>NUTRAMIGEN</v>
          </cell>
        </row>
        <row r="44">
          <cell r="A44" t="str">
            <v>NUTRAMIGEN  Toddler</v>
          </cell>
        </row>
        <row r="45">
          <cell r="A45" t="str">
            <v>NUTRAMIGEN LIP LGG</v>
          </cell>
        </row>
        <row r="46">
          <cell r="A46" t="str">
            <v>NUTRAMIGEN LIPIL</v>
          </cell>
        </row>
        <row r="47">
          <cell r="A47" t="str">
            <v>NUTREN 1.0</v>
          </cell>
        </row>
        <row r="48">
          <cell r="A48" t="str">
            <v>NUTREN 1.0 W/FBR</v>
          </cell>
        </row>
        <row r="49">
          <cell r="A49" t="str">
            <v>NUTREN 2.0</v>
          </cell>
        </row>
        <row r="50">
          <cell r="A50" t="str">
            <v>NUTREN JR</v>
          </cell>
        </row>
        <row r="51">
          <cell r="A51" t="str">
            <v>NUTREN JR W/FBR</v>
          </cell>
        </row>
        <row r="52">
          <cell r="A52" t="str">
            <v>NUTREN PULMONARY</v>
          </cell>
        </row>
        <row r="53">
          <cell r="A53" t="str">
            <v>PEDIASURE</v>
          </cell>
        </row>
        <row r="54">
          <cell r="A54" t="str">
            <v>PEDIASURE 1.5</v>
          </cell>
        </row>
        <row r="55">
          <cell r="A55" t="str">
            <v>PEDIASURE 1.5 W/FBR</v>
          </cell>
        </row>
        <row r="56">
          <cell r="A56" t="str">
            <v>PEDIASURE ENTERAL</v>
          </cell>
        </row>
        <row r="57">
          <cell r="A57" t="str">
            <v>PEDIASURE ENTERAL W/FBR</v>
          </cell>
        </row>
        <row r="58">
          <cell r="A58" t="str">
            <v>PEDIASURE PEPTIDE 1.0</v>
          </cell>
        </row>
        <row r="59">
          <cell r="A59" t="str">
            <v>PEDIASURE PEPTIDE 1.5</v>
          </cell>
        </row>
        <row r="60">
          <cell r="A60" t="str">
            <v>PEDIASURE SIDEKICKS - CLEAR</v>
          </cell>
        </row>
        <row r="61">
          <cell r="A61" t="str">
            <v>PEDIASURE W/FBR</v>
          </cell>
        </row>
        <row r="62">
          <cell r="A62" t="str">
            <v>PEPDITE JR</v>
          </cell>
        </row>
        <row r="63">
          <cell r="A63" t="str">
            <v>PEPTAMEN</v>
          </cell>
        </row>
        <row r="64">
          <cell r="A64" t="str">
            <v>PEPTAMEN 1.5</v>
          </cell>
        </row>
        <row r="65">
          <cell r="A65" t="str">
            <v>PEPTAMEN JR</v>
          </cell>
        </row>
        <row r="66">
          <cell r="A66" t="str">
            <v>PEPTAMEN JR 1.5</v>
          </cell>
        </row>
        <row r="67">
          <cell r="A67" t="str">
            <v>PEPTAMEN JR PREBIO</v>
          </cell>
        </row>
        <row r="68">
          <cell r="A68" t="str">
            <v>PEPTAMEN JR W/FBR</v>
          </cell>
        </row>
        <row r="69">
          <cell r="A69" t="str">
            <v>PERIFLEX ADVANCE (WOMEN)</v>
          </cell>
        </row>
        <row r="70">
          <cell r="A70" t="str">
            <v>PERIFLEX INFANT</v>
          </cell>
        </row>
        <row r="71">
          <cell r="A71" t="str">
            <v>PERIFLEX JR</v>
          </cell>
        </row>
        <row r="72">
          <cell r="A72" t="str">
            <v>PHENEX 1</v>
          </cell>
        </row>
        <row r="73">
          <cell r="A73" t="str">
            <v>PHENEX 2</v>
          </cell>
        </row>
        <row r="74">
          <cell r="A74" t="str">
            <v>PHENYL FREE 1</v>
          </cell>
        </row>
        <row r="75">
          <cell r="A75" t="str">
            <v>PHENYL FREE 2</v>
          </cell>
        </row>
        <row r="76">
          <cell r="A76" t="str">
            <v>PHENYL FREE 2HP</v>
          </cell>
        </row>
        <row r="77">
          <cell r="A77" t="str">
            <v>PHENYLADE ESSENTIAL</v>
          </cell>
        </row>
        <row r="78">
          <cell r="A78" t="str">
            <v>PORTAGEN</v>
          </cell>
        </row>
        <row r="79">
          <cell r="A79" t="str">
            <v>PREGESTIMIL LIPIL</v>
          </cell>
        </row>
        <row r="80">
          <cell r="A80" t="str">
            <v>PREGESTIMIL LIPIL 20</v>
          </cell>
        </row>
        <row r="81">
          <cell r="A81" t="str">
            <v>PREGESTIMIL LIPIL 24</v>
          </cell>
        </row>
        <row r="82">
          <cell r="A82" t="str">
            <v>PRO PHREE</v>
          </cell>
        </row>
        <row r="83">
          <cell r="A83" t="str">
            <v>PROPIMEX-1</v>
          </cell>
        </row>
        <row r="84">
          <cell r="A84" t="str">
            <v>PURE AMINO</v>
          </cell>
        </row>
        <row r="85">
          <cell r="A85" t="str">
            <v>RCF</v>
          </cell>
        </row>
        <row r="86">
          <cell r="A86" t="str">
            <v>SCANDISHAKE</v>
          </cell>
        </row>
        <row r="87">
          <cell r="A87" t="str">
            <v>SIM GO&amp;GROW - MILK</v>
          </cell>
        </row>
        <row r="88">
          <cell r="A88" t="str">
            <v>SIM GO&amp;GROW - SOY</v>
          </cell>
        </row>
        <row r="89">
          <cell r="A89" t="str">
            <v>SIM HUMAN MILK FORTIFIER</v>
          </cell>
        </row>
        <row r="90">
          <cell r="A90" t="str">
            <v>SIM PM 60/40 LOW IRON</v>
          </cell>
        </row>
        <row r="91">
          <cell r="A91" t="str">
            <v>SIM SENS FOR SPITUP</v>
          </cell>
        </row>
        <row r="92">
          <cell r="A92" t="str">
            <v>SIM SPEC CARE 24 HIGH PROTEIN</v>
          </cell>
        </row>
        <row r="93">
          <cell r="A93" t="str">
            <v>SIM SPEC CARE 24 W/IRON</v>
          </cell>
        </row>
        <row r="94">
          <cell r="A94" t="str">
            <v>SIM SPEC CARE 30 W/IRON</v>
          </cell>
        </row>
        <row r="95">
          <cell r="A95" t="str">
            <v>SIMILAC ADVANCE</v>
          </cell>
        </row>
        <row r="96">
          <cell r="A96" t="str">
            <v>SIMILAC FOR DIARRHEA</v>
          </cell>
        </row>
        <row r="97">
          <cell r="A97" t="str">
            <v>SIMILAC SENSITIVE</v>
          </cell>
        </row>
        <row r="98">
          <cell r="A98" t="str">
            <v>SIMILAC TOTAL COMFORT</v>
          </cell>
        </row>
        <row r="99">
          <cell r="A99" t="str">
            <v>SUPLENA W/CARB STEADY</v>
          </cell>
        </row>
        <row r="100">
          <cell r="A100" t="str">
            <v>TYREX-1</v>
          </cell>
        </row>
        <row r="101">
          <cell r="A101" t="str">
            <v>SP1</v>
          </cell>
        </row>
        <row r="102">
          <cell r="A102" t="str">
            <v>SP3</v>
          </cell>
        </row>
      </sheetData>
      <sheetData sheetId="2">
        <row r="2">
          <cell r="A2">
            <v>204</v>
          </cell>
        </row>
        <row r="3">
          <cell r="A3">
            <v>205</v>
          </cell>
        </row>
        <row r="4">
          <cell r="A4">
            <v>206</v>
          </cell>
        </row>
        <row r="5">
          <cell r="A5">
            <v>208</v>
          </cell>
        </row>
        <row r="6">
          <cell r="A6">
            <v>209</v>
          </cell>
        </row>
        <row r="7">
          <cell r="A7">
            <v>301</v>
          </cell>
        </row>
        <row r="8">
          <cell r="A8">
            <v>302</v>
          </cell>
        </row>
        <row r="9">
          <cell r="A9">
            <v>306</v>
          </cell>
        </row>
        <row r="10">
          <cell r="A10">
            <v>307</v>
          </cell>
        </row>
        <row r="11">
          <cell r="A11">
            <v>312</v>
          </cell>
        </row>
        <row r="12">
          <cell r="A12">
            <v>313</v>
          </cell>
        </row>
        <row r="13">
          <cell r="A13">
            <v>314</v>
          </cell>
        </row>
        <row r="14">
          <cell r="A14">
            <v>315</v>
          </cell>
        </row>
        <row r="15">
          <cell r="A15">
            <v>316</v>
          </cell>
        </row>
        <row r="16">
          <cell r="A16">
            <v>317</v>
          </cell>
        </row>
        <row r="17">
          <cell r="A17">
            <v>318</v>
          </cell>
        </row>
        <row r="18">
          <cell r="A18">
            <v>403</v>
          </cell>
        </row>
        <row r="19">
          <cell r="A19">
            <v>406</v>
          </cell>
        </row>
        <row r="20">
          <cell r="A20">
            <v>409</v>
          </cell>
        </row>
        <row r="21">
          <cell r="A21">
            <v>412</v>
          </cell>
        </row>
        <row r="22">
          <cell r="A22">
            <v>417</v>
          </cell>
        </row>
        <row r="23">
          <cell r="A23">
            <v>419</v>
          </cell>
        </row>
        <row r="24">
          <cell r="A24">
            <v>420</v>
          </cell>
        </row>
        <row r="25">
          <cell r="A25">
            <v>421</v>
          </cell>
        </row>
        <row r="26">
          <cell r="A26">
            <v>422</v>
          </cell>
        </row>
        <row r="27">
          <cell r="A27">
            <v>423</v>
          </cell>
        </row>
        <row r="28">
          <cell r="A28">
            <v>424</v>
          </cell>
        </row>
        <row r="29">
          <cell r="A29">
            <v>425</v>
          </cell>
        </row>
        <row r="30">
          <cell r="A30">
            <v>426</v>
          </cell>
        </row>
        <row r="31">
          <cell r="A31">
            <v>427</v>
          </cell>
        </row>
        <row r="32">
          <cell r="A32">
            <v>428</v>
          </cell>
        </row>
        <row r="33">
          <cell r="A33">
            <v>455</v>
          </cell>
        </row>
        <row r="34">
          <cell r="A34">
            <v>501</v>
          </cell>
        </row>
        <row r="35">
          <cell r="A35">
            <v>502</v>
          </cell>
        </row>
        <row r="36">
          <cell r="A36">
            <v>503</v>
          </cell>
        </row>
        <row r="37">
          <cell r="A37">
            <v>504</v>
          </cell>
        </row>
        <row r="38">
          <cell r="A38">
            <v>505</v>
          </cell>
        </row>
        <row r="39">
          <cell r="A39">
            <v>601</v>
          </cell>
        </row>
        <row r="40">
          <cell r="A40">
            <v>602</v>
          </cell>
        </row>
        <row r="41">
          <cell r="A41">
            <v>650</v>
          </cell>
        </row>
        <row r="42">
          <cell r="A42">
            <v>651</v>
          </cell>
        </row>
        <row r="43">
          <cell r="A43">
            <v>720</v>
          </cell>
        </row>
        <row r="44">
          <cell r="A44">
            <v>721</v>
          </cell>
        </row>
        <row r="45">
          <cell r="A45">
            <v>801</v>
          </cell>
        </row>
        <row r="46">
          <cell r="A46">
            <v>802</v>
          </cell>
        </row>
        <row r="47">
          <cell r="A47">
            <v>803</v>
          </cell>
        </row>
        <row r="48">
          <cell r="A48" t="str">
            <v>ITCN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FNameList" displayName="SFNameList" ref="A1:A107" totalsRowShown="0" headerRowDxfId="30" dataDxfId="29" tableBorderDxfId="28">
  <autoFilter ref="A1:A107" xr:uid="{00000000-0009-0000-0100-000002000000}"/>
  <sortState xmlns:xlrd2="http://schemas.microsoft.com/office/spreadsheetml/2017/richdata2" ref="A2:A107">
    <sortCondition ref="A1:A107"/>
  </sortState>
  <tableColumns count="1">
    <tableColumn id="1" xr3:uid="{00000000-0010-0000-0000-000001000000}" name="Special Formula List"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Flavors" displayName="Flavors" ref="F1:F12" totalsRowShown="0" headerRowDxfId="26" dataDxfId="25" tableBorderDxfId="24">
  <autoFilter ref="F1:F12" xr:uid="{00000000-0009-0000-0100-000004000000}"/>
  <sortState xmlns:xlrd2="http://schemas.microsoft.com/office/spreadsheetml/2017/richdata2" ref="F2:F12">
    <sortCondition ref="F1:F12"/>
  </sortState>
  <tableColumns count="1">
    <tableColumn id="1" xr3:uid="{00000000-0010-0000-0100-000001000000}" name="FlavorsList" dataDxfId="2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ClinicInfo" displayName="ClinicInfo" ref="A1:F49" totalsRowShown="0">
  <autoFilter ref="A1:F49" xr:uid="{00000000-0009-0000-0100-000001000000}"/>
  <tableColumns count="6">
    <tableColumn id="1" xr3:uid="{00000000-0010-0000-0200-000001000000}" name="ClinicNum" dataDxfId="22" dataCellStyle="Normal 2"/>
    <tableColumn id="2" xr3:uid="{00000000-0010-0000-0200-000002000000}" name="Clinics" dataDxfId="21"/>
    <tableColumn id="3" xr3:uid="{00000000-0010-0000-0200-000003000000}" name="Telephone" dataDxfId="20"/>
    <tableColumn id="4" xr3:uid="{00000000-0010-0000-0200-000004000000}" name="Address" dataDxfId="19"/>
    <tableColumn id="5" xr3:uid="{00000000-0010-0000-0200-000005000000}" name="City" dataDxfId="18"/>
    <tableColumn id="6" xr3:uid="{00000000-0010-0000-0200-000006000000}" name="Zip Code" dataDxfId="17"/>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FInfo" displayName="SFInfo" ref="A1:H1048576" totalsRowShown="0" headerRowDxfId="16" tableBorderDxfId="15">
  <autoFilter ref="A1:H1048576" xr:uid="{00000000-0009-0000-0100-000003000000}"/>
  <sortState xmlns:xlrd2="http://schemas.microsoft.com/office/spreadsheetml/2017/richdata2" ref="A2:H1048576">
    <sortCondition ref="C1:C1048576"/>
  </sortState>
  <tableColumns count="8">
    <tableColumn id="7" xr3:uid="{00000000-0010-0000-0300-000007000000}" name="Lookup" dataDxfId="14"/>
    <tableColumn id="1" xr3:uid="{00000000-0010-0000-0300-000001000000}" name="Product #" dataDxfId="13"/>
    <tableColumn id="2" xr3:uid="{00000000-0010-0000-0300-000002000000}" name="Formula name" dataDxfId="12"/>
    <tableColumn id="3" xr3:uid="{00000000-0010-0000-0300-000003000000}" name="Flavor" dataDxfId="11"/>
    <tableColumn id="4" xr3:uid="{00000000-0010-0000-0300-000004000000}" name="Type" dataDxfId="10"/>
    <tableColumn id="5" xr3:uid="{00000000-0010-0000-0300-000005000000}" name="Distributor" dataDxfId="9"/>
    <tableColumn id="6" xr3:uid="{00000000-0010-0000-0300-000006000000}" name="Cans/case" dataDxfId="8"/>
    <tableColumn id="8" xr3:uid="{F224FC89-A891-4631-970C-82A8F4D19D5B}" name="Column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istributors" displayName="Distributors" ref="A1:E47" totalsRowShown="0" headerRowDxfId="7" dataDxfId="6" tableBorderDxfId="5">
  <autoFilter ref="A1:E47" xr:uid="{00000000-0009-0000-0100-000005000000}"/>
  <tableColumns count="5">
    <tableColumn id="1" xr3:uid="{00000000-0010-0000-0400-000001000000}" name="Clinic#" dataDxfId="4" dataCellStyle="Normal 2"/>
    <tableColumn id="2" xr3:uid="{00000000-0010-0000-0400-000002000000}" name="Ab" dataDxfId="3" dataCellStyle="Normal 2"/>
    <tableColumn id="3" xr3:uid="{00000000-0010-0000-0400-000003000000}" name="Mk" dataDxfId="2"/>
    <tableColumn id="4" xr3:uid="{00000000-0010-0000-0400-000004000000}" name="Nu" dataDxfId="1"/>
    <tableColumn id="5" xr3:uid="{00000000-0010-0000-0400-000005000000}" name="MJ"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FTBTable" displayName="FTBTable" ref="A1:B5" totalsRowShown="0">
  <autoFilter ref="A1:B5" xr:uid="{00000000-0009-0000-0100-000009000000}"/>
  <tableColumns count="2">
    <tableColumn id="1" xr3:uid="{00000000-0010-0000-0500-000001000000}" name="FormulaTypeValues"/>
    <tableColumn id="2" xr3:uid="{00000000-0010-0000-0500-000002000000}" name="LookupForm"/>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STBTable" displayName="STBTable" ref="C1:D3" totalsRowShown="0">
  <autoFilter ref="C1:D3" xr:uid="{00000000-0009-0000-0100-00000A000000}"/>
  <tableColumns count="2">
    <tableColumn id="1" xr3:uid="{00000000-0010-0000-0600-000001000000}" name="ShipmentTypeValues"/>
    <tableColumn id="2" xr3:uid="{00000000-0010-0000-0600-000002000000}" name="LookupShip"/>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QBTable" displayName="QBTable" ref="E1:F3" totalsRowShown="0">
  <autoFilter ref="E1:F3" xr:uid="{00000000-0009-0000-0100-00000B000000}"/>
  <tableColumns count="2">
    <tableColumn id="1" xr3:uid="{00000000-0010-0000-0700-000001000000}" name="QuantityValue"/>
    <tableColumn id="2" xr3:uid="{00000000-0010-0000-0700-000002000000}" name="LookupQuantity"/>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BFTable" displayName="BFTable" ref="G1:H5" totalsRowShown="0">
  <autoFilter ref="G1:H5" xr:uid="{00000000-0009-0000-0100-000006000000}"/>
  <tableColumns count="2">
    <tableColumn id="1" xr3:uid="{00000000-0010-0000-0800-000001000000}" name="BFValue"/>
    <tableColumn id="2" xr3:uid="{00000000-0010-0000-0800-000002000000}" name="LookupBF"/>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hyperlink" Target="mailto:wicgeneral@health.nv.gov?subject=Special%20Formula%20Order%20Request"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9"/>
  <sheetViews>
    <sheetView showGridLines="0" tabSelected="1" showRuler="0" view="pageLayout" zoomScaleNormal="90" workbookViewId="0">
      <selection activeCell="G6" sqref="G6"/>
    </sheetView>
  </sheetViews>
  <sheetFormatPr defaultColWidth="9.140625" defaultRowHeight="14.25" x14ac:dyDescent="0.2"/>
  <cols>
    <col min="1" max="1" width="9.7109375" style="44" customWidth="1"/>
    <col min="2" max="2" width="5.7109375" style="44" customWidth="1"/>
    <col min="3" max="3" width="6.140625" style="44" customWidth="1"/>
    <col min="4" max="4" width="8.28515625" style="44" customWidth="1"/>
    <col min="5" max="5" width="4.42578125" style="44" customWidth="1"/>
    <col min="6" max="6" width="6" style="44" customWidth="1"/>
    <col min="7" max="7" width="10" style="44" customWidth="1"/>
    <col min="8" max="8" width="6" style="44" customWidth="1"/>
    <col min="9" max="9" width="5" style="44" customWidth="1"/>
    <col min="10" max="10" width="7" style="44" customWidth="1"/>
    <col min="11" max="11" width="19" style="44" customWidth="1"/>
    <col min="12" max="12" width="5.85546875" style="44" customWidth="1"/>
    <col min="13" max="13" width="7.85546875" style="44" customWidth="1"/>
    <col min="14" max="16384" width="9.140625" style="44"/>
  </cols>
  <sheetData>
    <row r="1" spans="1:20" x14ac:dyDescent="0.2">
      <c r="A1" s="10" t="s">
        <v>162</v>
      </c>
      <c r="B1" s="111"/>
      <c r="C1" s="10" t="s">
        <v>163</v>
      </c>
      <c r="D1" s="172" t="str">
        <f>IFERROR(VLOOKUP(B1,ClinicInfo[],2,FALSE),"")</f>
        <v/>
      </c>
      <c r="E1" s="173"/>
      <c r="F1" s="173"/>
      <c r="G1" s="173"/>
      <c r="H1" s="173"/>
      <c r="I1" s="156"/>
      <c r="J1" s="10" t="s">
        <v>164</v>
      </c>
      <c r="K1" s="174"/>
      <c r="L1" s="175"/>
    </row>
    <row r="2" spans="1:20" ht="12.75" customHeight="1" x14ac:dyDescent="0.2">
      <c r="J2" s="14"/>
      <c r="K2" s="14"/>
      <c r="L2" s="14"/>
      <c r="M2" s="14"/>
      <c r="N2" s="14"/>
      <c r="O2" s="14"/>
    </row>
    <row r="3" spans="1:20" x14ac:dyDescent="0.2">
      <c r="A3" s="10" t="s">
        <v>169</v>
      </c>
      <c r="B3" s="155" t="str">
        <f>IFERROR(VLOOKUP(B1,ClinicInfo[],4,FALSE),"")</f>
        <v/>
      </c>
      <c r="C3" s="173"/>
      <c r="D3" s="173"/>
      <c r="E3" s="173"/>
      <c r="F3" s="156"/>
      <c r="G3" s="148" t="s">
        <v>166</v>
      </c>
      <c r="H3" s="132"/>
      <c r="I3" s="125"/>
      <c r="J3" s="127"/>
      <c r="K3" s="127"/>
      <c r="L3" s="126"/>
    </row>
    <row r="4" spans="1:20" ht="12.75" customHeight="1" x14ac:dyDescent="0.2">
      <c r="I4" s="14"/>
    </row>
    <row r="5" spans="1:20" ht="15.6" customHeight="1" x14ac:dyDescent="0.25">
      <c r="A5" s="10" t="s">
        <v>167</v>
      </c>
      <c r="B5" s="155" t="str">
        <f>IFERROR(VLOOKUP(B1,ClinicInfo[], 5,FALSE),"")</f>
        <v/>
      </c>
      <c r="C5" s="156"/>
      <c r="D5" s="45" t="s">
        <v>168</v>
      </c>
      <c r="E5" s="135" t="str">
        <f>IFERROR(VLOOKUP(B1,ClinicInfo[],6,FALSE),"")</f>
        <v/>
      </c>
      <c r="F5" s="136"/>
      <c r="H5" s="119" t="s">
        <v>272</v>
      </c>
      <c r="I5" s="120"/>
      <c r="J5" s="100" t="s">
        <v>271</v>
      </c>
      <c r="K5" s="101"/>
      <c r="L5" s="2"/>
      <c r="O5" s="13"/>
      <c r="S5" s="13"/>
    </row>
    <row r="6" spans="1:20" x14ac:dyDescent="0.2">
      <c r="H6" s="137" t="s">
        <v>273</v>
      </c>
      <c r="I6" s="138"/>
      <c r="J6" s="108" t="s">
        <v>274</v>
      </c>
      <c r="K6" s="109"/>
      <c r="L6" s="66"/>
      <c r="M6" s="41"/>
    </row>
    <row r="7" spans="1:20" x14ac:dyDescent="0.2">
      <c r="A7" s="10" t="s">
        <v>165</v>
      </c>
      <c r="B7" s="157" t="str">
        <f>IFERROR(VLOOKUP(B1,ClinicInfo[],3,FALSE),"")</f>
        <v/>
      </c>
      <c r="C7" s="158"/>
      <c r="D7" s="159"/>
      <c r="H7" s="134"/>
      <c r="I7" s="134"/>
      <c r="J7" s="134"/>
      <c r="K7" s="134"/>
      <c r="L7" s="2"/>
      <c r="T7" s="2"/>
    </row>
    <row r="8" spans="1:20" ht="12.75" customHeight="1" thickBot="1" x14ac:dyDescent="0.25">
      <c r="A8" s="46"/>
      <c r="B8" s="46"/>
      <c r="C8" s="46"/>
      <c r="D8" s="46"/>
      <c r="E8" s="46"/>
      <c r="F8" s="46"/>
      <c r="G8" s="46"/>
      <c r="H8" s="46"/>
      <c r="I8" s="46"/>
      <c r="J8" s="46"/>
      <c r="K8" s="46"/>
      <c r="L8" s="46"/>
      <c r="T8" s="2"/>
    </row>
    <row r="9" spans="1:20" ht="12.75" customHeight="1" x14ac:dyDescent="0.2">
      <c r="K9" s="96"/>
      <c r="L9" s="96"/>
      <c r="T9" s="2"/>
    </row>
    <row r="10" spans="1:20" ht="15" customHeight="1" x14ac:dyDescent="0.2">
      <c r="A10" s="10" t="s">
        <v>143</v>
      </c>
      <c r="B10" s="122"/>
      <c r="C10" s="123"/>
      <c r="D10" s="123"/>
      <c r="E10" s="124"/>
      <c r="F10" s="10" t="s">
        <v>144</v>
      </c>
      <c r="G10" s="141"/>
      <c r="H10" s="142"/>
      <c r="I10" s="164"/>
      <c r="J10" s="165"/>
      <c r="K10" s="166"/>
      <c r="L10" s="166"/>
      <c r="T10" s="2"/>
    </row>
    <row r="11" spans="1:20" x14ac:dyDescent="0.2">
      <c r="D11" s="23"/>
      <c r="T11" s="2"/>
    </row>
    <row r="12" spans="1:20" ht="15" customHeight="1" x14ac:dyDescent="0.2">
      <c r="A12" s="10" t="s">
        <v>309</v>
      </c>
      <c r="B12" s="128"/>
      <c r="C12" s="129"/>
      <c r="D12" s="129"/>
      <c r="E12" s="130"/>
      <c r="F12" s="131" t="s">
        <v>223</v>
      </c>
      <c r="G12" s="132"/>
      <c r="H12" s="111"/>
      <c r="I12" s="131" t="s">
        <v>222</v>
      </c>
      <c r="J12" s="132"/>
      <c r="K12" s="162"/>
      <c r="L12" s="163"/>
      <c r="O12" s="24"/>
      <c r="T12" s="2"/>
    </row>
    <row r="13" spans="1:20" x14ac:dyDescent="0.2">
      <c r="T13" s="2"/>
    </row>
    <row r="14" spans="1:20" ht="14.25" customHeight="1" x14ac:dyDescent="0.2">
      <c r="A14" s="56" t="s">
        <v>178</v>
      </c>
      <c r="B14" s="125"/>
      <c r="C14" s="127"/>
      <c r="D14" s="127"/>
      <c r="E14" s="127"/>
      <c r="F14" s="127"/>
      <c r="G14" s="126"/>
      <c r="H14" s="139" t="s">
        <v>275</v>
      </c>
      <c r="I14" s="139"/>
      <c r="J14" s="140"/>
      <c r="K14" s="141"/>
      <c r="L14" s="142"/>
      <c r="S14" s="48"/>
      <c r="T14" s="2"/>
    </row>
    <row r="15" spans="1:20" ht="15" thickBot="1" x14ac:dyDescent="0.25">
      <c r="N15" s="10"/>
      <c r="O15" s="50"/>
      <c r="P15" s="50"/>
      <c r="Q15" s="11"/>
      <c r="R15" s="10"/>
      <c r="S15" s="19"/>
      <c r="T15" s="2"/>
    </row>
    <row r="16" spans="1:20" ht="15.75" customHeight="1" thickBot="1" x14ac:dyDescent="0.3">
      <c r="A16" s="10" t="s">
        <v>145</v>
      </c>
      <c r="B16" s="125"/>
      <c r="C16" s="126"/>
      <c r="D16" s="160" t="s">
        <v>277</v>
      </c>
      <c r="E16" s="161"/>
      <c r="F16" s="112"/>
      <c r="H16" s="143" t="s">
        <v>310</v>
      </c>
      <c r="I16" s="143"/>
      <c r="J16" s="144"/>
      <c r="K16" s="125"/>
      <c r="L16" s="127"/>
      <c r="N16" s="10"/>
      <c r="O16" s="50"/>
      <c r="P16" s="50"/>
      <c r="T16" s="2"/>
    </row>
    <row r="17" spans="1:20" ht="12.75" customHeight="1" x14ac:dyDescent="0.25">
      <c r="B17" s="22"/>
      <c r="C17" s="22"/>
      <c r="D17" s="25"/>
      <c r="E17" s="26"/>
      <c r="F17" s="26"/>
      <c r="G17" s="65"/>
      <c r="H17" s="22"/>
      <c r="I17" s="22"/>
      <c r="J17" s="49"/>
      <c r="K17" s="49"/>
      <c r="L17" s="51"/>
      <c r="N17" s="10"/>
      <c r="O17" s="50"/>
      <c r="P17" s="50"/>
      <c r="T17" s="2"/>
    </row>
    <row r="18" spans="1:20" s="26" customFormat="1" ht="12.75" x14ac:dyDescent="0.2">
      <c r="A18" s="133" t="s">
        <v>170</v>
      </c>
      <c r="B18" s="133"/>
      <c r="C18" s="133"/>
      <c r="D18" s="133"/>
      <c r="E18" s="133"/>
      <c r="F18" s="133"/>
      <c r="G18" s="133"/>
      <c r="I18" s="121" t="s">
        <v>171</v>
      </c>
      <c r="J18" s="121"/>
      <c r="K18" s="121"/>
      <c r="L18" s="121"/>
      <c r="M18" s="2"/>
      <c r="N18" s="2"/>
      <c r="O18" s="2"/>
      <c r="P18" s="2"/>
      <c r="Q18" s="2"/>
      <c r="R18" s="2"/>
      <c r="S18" s="2"/>
    </row>
    <row r="19" spans="1:20" x14ac:dyDescent="0.2">
      <c r="A19" s="52"/>
      <c r="B19" s="15"/>
      <c r="C19" s="15"/>
      <c r="D19" s="15"/>
      <c r="E19" s="15"/>
      <c r="F19" s="15"/>
      <c r="G19" s="15"/>
      <c r="H19" s="2"/>
      <c r="I19" s="16"/>
      <c r="J19" s="16"/>
      <c r="K19" s="17"/>
      <c r="L19" s="16"/>
      <c r="M19" s="10"/>
      <c r="N19" s="10"/>
      <c r="O19" s="2"/>
      <c r="P19" s="2"/>
      <c r="Q19" s="2"/>
      <c r="R19" s="2"/>
      <c r="S19" s="2"/>
    </row>
    <row r="20" spans="1:20" x14ac:dyDescent="0.2">
      <c r="A20" s="52"/>
      <c r="B20" s="15"/>
      <c r="C20" s="15"/>
      <c r="D20" s="15"/>
      <c r="E20" s="15"/>
      <c r="F20" s="15"/>
      <c r="G20" s="15"/>
      <c r="H20" s="2"/>
      <c r="I20" s="16"/>
      <c r="J20" s="16"/>
      <c r="K20" s="16"/>
      <c r="L20" s="16"/>
      <c r="M20" s="2"/>
      <c r="N20" s="2"/>
      <c r="O20" s="2"/>
      <c r="P20" s="2"/>
      <c r="Q20" s="2"/>
      <c r="R20" s="2"/>
      <c r="S20" s="2"/>
    </row>
    <row r="21" spans="1:20" x14ac:dyDescent="0.2">
      <c r="C21" s="2"/>
      <c r="D21" s="2"/>
      <c r="E21" s="2"/>
      <c r="F21" s="2"/>
      <c r="G21" s="2"/>
      <c r="H21" s="2"/>
      <c r="I21" s="121" t="s">
        <v>176</v>
      </c>
      <c r="J21" s="121"/>
      <c r="K21" s="121"/>
      <c r="L21" s="121"/>
      <c r="M21" s="2"/>
      <c r="N21" s="2"/>
      <c r="O21" s="10"/>
      <c r="P21" s="2"/>
      <c r="Q21" s="2"/>
      <c r="R21" s="10"/>
      <c r="S21" s="2"/>
    </row>
    <row r="22" spans="1:20" x14ac:dyDescent="0.2">
      <c r="C22" s="2"/>
      <c r="D22" s="2"/>
      <c r="E22" s="2"/>
      <c r="F22" s="2"/>
      <c r="G22" s="2"/>
      <c r="H22" s="2"/>
      <c r="I22" s="18"/>
      <c r="J22" s="18"/>
      <c r="K22" s="18"/>
      <c r="L22" s="18"/>
      <c r="M22" s="2"/>
      <c r="N22" s="2"/>
      <c r="O22" s="2"/>
      <c r="P22" s="2"/>
      <c r="Q22" s="2"/>
      <c r="R22" s="2"/>
      <c r="S22" s="2"/>
    </row>
    <row r="23" spans="1:20" x14ac:dyDescent="0.2">
      <c r="C23" s="2"/>
      <c r="D23" s="2"/>
      <c r="E23" s="2"/>
      <c r="F23" s="2"/>
      <c r="G23" s="2"/>
      <c r="H23" s="2"/>
      <c r="I23" s="18"/>
      <c r="J23" s="18"/>
      <c r="K23" s="18"/>
      <c r="L23" s="18"/>
      <c r="M23" s="2"/>
      <c r="N23" s="2"/>
      <c r="O23" s="2"/>
      <c r="P23" s="2"/>
      <c r="Q23" s="2"/>
      <c r="R23" s="2"/>
      <c r="S23" s="2"/>
    </row>
    <row r="24" spans="1:20" x14ac:dyDescent="0.2">
      <c r="C24" s="2"/>
      <c r="D24" s="2"/>
      <c r="E24" s="2"/>
      <c r="F24" s="2"/>
      <c r="G24" s="2"/>
      <c r="H24" s="2"/>
      <c r="I24" s="121" t="s">
        <v>177</v>
      </c>
      <c r="J24" s="121"/>
      <c r="K24" s="121"/>
      <c r="L24" s="121"/>
      <c r="M24" s="2"/>
      <c r="N24" s="2"/>
      <c r="O24" s="2"/>
      <c r="P24" s="2"/>
      <c r="Q24" s="2"/>
      <c r="R24" s="2"/>
      <c r="S24" s="2"/>
    </row>
    <row r="25" spans="1:20" x14ac:dyDescent="0.2">
      <c r="C25" s="2"/>
      <c r="D25" s="2"/>
      <c r="E25" s="2"/>
      <c r="F25" s="2"/>
      <c r="G25" s="2"/>
      <c r="H25" s="2"/>
      <c r="I25" s="20"/>
      <c r="J25" s="20"/>
      <c r="K25" s="20"/>
      <c r="L25" s="20"/>
      <c r="M25" s="2"/>
      <c r="N25" s="2"/>
      <c r="O25" s="2"/>
      <c r="P25" s="2"/>
      <c r="Q25" s="2"/>
      <c r="R25" s="2"/>
      <c r="S25" s="2"/>
    </row>
    <row r="26" spans="1:20" x14ac:dyDescent="0.2">
      <c r="C26" s="2"/>
      <c r="D26" s="2"/>
      <c r="E26" s="2"/>
      <c r="F26" s="2"/>
      <c r="G26" s="2"/>
      <c r="H26" s="2"/>
      <c r="I26" s="20"/>
      <c r="J26" s="20"/>
      <c r="K26" s="20"/>
      <c r="L26" s="20"/>
      <c r="M26" s="2"/>
      <c r="N26" s="2"/>
      <c r="O26" s="2"/>
      <c r="P26" s="2"/>
      <c r="Q26" s="2"/>
      <c r="R26" s="2"/>
      <c r="S26" s="2"/>
    </row>
    <row r="27" spans="1:20" x14ac:dyDescent="0.2">
      <c r="C27" s="2"/>
      <c r="D27" s="2"/>
      <c r="E27" s="2"/>
      <c r="F27" s="2"/>
      <c r="G27" s="2"/>
      <c r="H27" s="2"/>
      <c r="I27" s="2"/>
      <c r="J27" s="2"/>
      <c r="K27" s="2"/>
      <c r="L27" s="2"/>
      <c r="M27" s="2"/>
      <c r="N27" s="2"/>
      <c r="O27" s="2"/>
      <c r="P27" s="2"/>
      <c r="Q27" s="2"/>
      <c r="R27" s="2"/>
      <c r="S27" s="2"/>
    </row>
    <row r="28" spans="1:20" ht="37.5" customHeight="1" x14ac:dyDescent="0.2">
      <c r="A28" s="187" t="s">
        <v>278</v>
      </c>
      <c r="B28" s="188"/>
      <c r="C28" s="189"/>
      <c r="D28" s="190"/>
      <c r="E28" s="190"/>
      <c r="F28" s="190"/>
      <c r="G28" s="190"/>
      <c r="H28" s="190"/>
      <c r="I28" s="190"/>
      <c r="J28" s="190"/>
      <c r="K28" s="190"/>
      <c r="L28" s="191"/>
      <c r="M28" s="21"/>
      <c r="N28" s="21"/>
      <c r="O28" s="21"/>
      <c r="P28" s="21"/>
      <c r="Q28" s="21"/>
      <c r="R28" s="2"/>
      <c r="S28" s="2"/>
    </row>
    <row r="29" spans="1:20" ht="31.5" customHeight="1" x14ac:dyDescent="0.2">
      <c r="A29" s="187"/>
      <c r="B29" s="188"/>
      <c r="C29" s="192"/>
      <c r="D29" s="193"/>
      <c r="E29" s="193"/>
      <c r="F29" s="193"/>
      <c r="G29" s="193"/>
      <c r="H29" s="193"/>
      <c r="I29" s="193"/>
      <c r="J29" s="193"/>
      <c r="K29" s="193"/>
      <c r="L29" s="194"/>
      <c r="M29" s="21"/>
      <c r="N29" s="21"/>
      <c r="O29" s="21"/>
      <c r="P29" s="21"/>
      <c r="Q29" s="21"/>
      <c r="R29" s="2"/>
      <c r="S29" s="2"/>
    </row>
    <row r="30" spans="1:20" ht="7.5" customHeight="1" thickBot="1" x14ac:dyDescent="0.25">
      <c r="C30" s="21"/>
      <c r="D30" s="21"/>
      <c r="E30" s="21"/>
      <c r="F30" s="21"/>
      <c r="G30" s="21"/>
      <c r="H30" s="21"/>
      <c r="I30" s="21"/>
      <c r="J30" s="21"/>
      <c r="K30" s="21"/>
      <c r="L30" s="21"/>
      <c r="M30" s="21"/>
      <c r="Q30" s="53"/>
      <c r="R30" s="2"/>
      <c r="S30" s="2"/>
    </row>
    <row r="31" spans="1:20" s="26" customFormat="1" ht="12.75" x14ac:dyDescent="0.2">
      <c r="A31" s="202" t="s">
        <v>146</v>
      </c>
      <c r="B31" s="203"/>
      <c r="C31" s="203"/>
      <c r="D31" s="203"/>
      <c r="E31" s="203"/>
      <c r="F31" s="203"/>
      <c r="G31" s="203"/>
      <c r="H31" s="203"/>
      <c r="I31" s="203"/>
      <c r="J31" s="203"/>
      <c r="K31" s="203"/>
      <c r="L31" s="204"/>
    </row>
    <row r="32" spans="1:20" s="26" customFormat="1" ht="12.75" x14ac:dyDescent="0.2">
      <c r="A32" s="199" t="s">
        <v>147</v>
      </c>
      <c r="B32" s="200"/>
      <c r="C32" s="200"/>
      <c r="D32" s="200"/>
      <c r="E32" s="200"/>
      <c r="F32" s="200"/>
      <c r="G32" s="200"/>
      <c r="H32" s="200"/>
      <c r="I32" s="200"/>
      <c r="J32" s="200"/>
      <c r="K32" s="200"/>
      <c r="L32" s="201"/>
    </row>
    <row r="33" spans="1:19" s="26" customFormat="1" ht="5.25" customHeight="1" thickBot="1" x14ac:dyDescent="0.25">
      <c r="A33" s="80"/>
      <c r="B33" s="80"/>
      <c r="C33" s="80"/>
      <c r="D33" s="80"/>
      <c r="E33" s="80"/>
      <c r="F33" s="80"/>
      <c r="G33" s="80"/>
      <c r="H33" s="80"/>
      <c r="I33" s="80"/>
      <c r="J33" s="80"/>
      <c r="K33" s="80"/>
      <c r="L33" s="80"/>
    </row>
    <row r="34" spans="1:19" s="26" customFormat="1" ht="20.25" customHeight="1" x14ac:dyDescent="0.2">
      <c r="A34" s="93" t="s">
        <v>148</v>
      </c>
      <c r="B34" s="94"/>
      <c r="C34" s="95"/>
      <c r="D34" s="94"/>
      <c r="E34" s="81"/>
      <c r="F34" s="81"/>
      <c r="G34" s="81"/>
      <c r="H34" s="81"/>
      <c r="I34" s="81"/>
      <c r="J34" s="82"/>
      <c r="K34" s="83"/>
      <c r="L34" s="84"/>
      <c r="M34" s="7"/>
      <c r="N34" s="7"/>
      <c r="O34" s="7"/>
      <c r="P34" s="7"/>
      <c r="Q34" s="7"/>
      <c r="R34" s="7"/>
      <c r="S34" s="7"/>
    </row>
    <row r="35" spans="1:19" s="26" customFormat="1" ht="12.75" x14ac:dyDescent="0.2">
      <c r="A35" s="85"/>
      <c r="E35" s="148" t="s">
        <v>157</v>
      </c>
      <c r="F35" s="132"/>
      <c r="G35" s="195" t="str">
        <f>IFERROR(VLOOKUP(CONCATENATE(B14,B16,OBFormulas!B9),SFInfo[],2,0),"")</f>
        <v/>
      </c>
      <c r="H35" s="196"/>
      <c r="I35" s="102" t="s">
        <v>154</v>
      </c>
      <c r="J35" s="197"/>
      <c r="K35" s="197"/>
      <c r="L35" s="198"/>
    </row>
    <row r="36" spans="1:19" s="26" customFormat="1" ht="12.75" x14ac:dyDescent="0.2">
      <c r="A36" s="182" t="s">
        <v>151</v>
      </c>
      <c r="B36" s="183"/>
      <c r="C36" s="205"/>
      <c r="D36" s="206"/>
      <c r="E36" s="56"/>
      <c r="F36" s="56"/>
      <c r="J36" s="69"/>
      <c r="K36" s="68"/>
      <c r="L36" s="86"/>
      <c r="N36" s="6"/>
      <c r="O36" s="6"/>
      <c r="P36" s="6"/>
      <c r="Q36" s="6"/>
      <c r="R36" s="6"/>
      <c r="S36" s="6"/>
    </row>
    <row r="37" spans="1:19" s="26" customFormat="1" ht="12.75" x14ac:dyDescent="0.2">
      <c r="A37" s="182" t="s">
        <v>160</v>
      </c>
      <c r="B37" s="183"/>
      <c r="C37" s="184"/>
      <c r="D37" s="185"/>
      <c r="E37" s="167" t="s">
        <v>153</v>
      </c>
      <c r="F37" s="168"/>
      <c r="G37" s="180" t="str">
        <f>IFERROR(VLOOKUP(B14&amp;B16&amp;OBFormulas!B9,SFInfo[],6,FALSE),"")</f>
        <v/>
      </c>
      <c r="H37" s="181"/>
      <c r="I37" s="207" t="s">
        <v>158</v>
      </c>
      <c r="J37" s="208"/>
      <c r="K37" s="145"/>
      <c r="L37" s="186"/>
      <c r="M37" s="6"/>
    </row>
    <row r="38" spans="1:19" s="26" customFormat="1" ht="15" x14ac:dyDescent="0.25">
      <c r="A38" s="85"/>
      <c r="B38" s="10" t="s">
        <v>149</v>
      </c>
      <c r="C38" s="145" t="str">
        <f>IF(G10="","", DATEDIF(G10,K1,"M"))</f>
        <v/>
      </c>
      <c r="D38" s="146"/>
      <c r="E38" s="56"/>
      <c r="F38" s="56"/>
      <c r="J38" s="69"/>
      <c r="K38" s="70"/>
      <c r="L38" s="87"/>
    </row>
    <row r="39" spans="1:19" s="26" customFormat="1" ht="12.75" x14ac:dyDescent="0.2">
      <c r="A39" s="85"/>
      <c r="E39" s="169" t="s">
        <v>150</v>
      </c>
      <c r="F39" s="168"/>
      <c r="G39" s="178" t="str">
        <f>IFERROR(VLOOKUP(SFOSheet!B1,Ship2Code!A1:E46,VLOOKUP(G37,Ship2Code!G7:H10,2,FALSE),FALSE),"")</f>
        <v/>
      </c>
      <c r="H39" s="179"/>
      <c r="L39" s="88"/>
    </row>
    <row r="40" spans="1:19" s="26" customFormat="1" ht="12.75" customHeight="1" x14ac:dyDescent="0.2">
      <c r="A40" s="85"/>
      <c r="B40" s="41" t="s">
        <v>247</v>
      </c>
      <c r="C40" s="79" t="s">
        <v>246</v>
      </c>
      <c r="D40" s="79" t="s">
        <v>152</v>
      </c>
      <c r="L40" s="89"/>
      <c r="P40" s="57"/>
    </row>
    <row r="41" spans="1:19" s="26" customFormat="1" ht="12.75" x14ac:dyDescent="0.2">
      <c r="A41" s="90" t="s">
        <v>155</v>
      </c>
      <c r="B41" s="110"/>
      <c r="C41" s="98"/>
      <c r="D41" s="58" t="str">
        <f>IF(ISERROR(B41/C41),"",B41/C41)</f>
        <v/>
      </c>
      <c r="E41" s="170" t="s">
        <v>159</v>
      </c>
      <c r="F41" s="171"/>
      <c r="G41" s="176" t="str">
        <f>IFERROR(CONCATENATE(C37,C36,POFormulas!A3,POFormulas!B3),"")</f>
        <v/>
      </c>
      <c r="H41" s="177"/>
      <c r="L41" s="89"/>
      <c r="Q41" s="55"/>
    </row>
    <row r="42" spans="1:19" s="26" customFormat="1" ht="12.75" x14ac:dyDescent="0.2">
      <c r="A42" s="90" t="s">
        <v>156</v>
      </c>
      <c r="B42" s="110"/>
      <c r="C42" s="99"/>
      <c r="D42" s="59" t="str">
        <f>IFERROR(IF(OBFormulas!F9="1month","",B42/C42),"")</f>
        <v/>
      </c>
      <c r="I42" s="60"/>
      <c r="L42" s="89"/>
      <c r="Q42" s="55"/>
    </row>
    <row r="43" spans="1:19" s="26" customFormat="1" ht="15.75" customHeight="1" x14ac:dyDescent="0.25">
      <c r="A43" s="85"/>
      <c r="B43" s="150" t="s">
        <v>211</v>
      </c>
      <c r="C43" s="150"/>
      <c r="D43" s="67">
        <f>ROUNDUP(SUM(D41:D42),0)</f>
        <v>0</v>
      </c>
      <c r="F43" s="97" t="s">
        <v>161</v>
      </c>
      <c r="G43" s="151"/>
      <c r="H43" s="151"/>
      <c r="I43" s="151"/>
      <c r="J43" s="151"/>
      <c r="K43" s="151"/>
      <c r="L43" s="152"/>
    </row>
    <row r="44" spans="1:19" s="26" customFormat="1" ht="9.75" customHeight="1" thickBot="1" x14ac:dyDescent="0.25">
      <c r="A44" s="85"/>
      <c r="G44" s="151"/>
      <c r="H44" s="151"/>
      <c r="I44" s="151"/>
      <c r="J44" s="151"/>
      <c r="K44" s="151"/>
      <c r="L44" s="152"/>
      <c r="R44" s="12"/>
      <c r="S44" s="54"/>
    </row>
    <row r="45" spans="1:19" s="26" customFormat="1" ht="14.25" customHeight="1" thickBot="1" x14ac:dyDescent="0.25">
      <c r="A45" s="147" t="s">
        <v>212</v>
      </c>
      <c r="B45" s="148"/>
      <c r="C45" s="149"/>
      <c r="D45" s="104" t="str">
        <f>IF(F16="", "",F16)</f>
        <v/>
      </c>
      <c r="G45" s="151"/>
      <c r="H45" s="151"/>
      <c r="I45" s="151"/>
      <c r="J45" s="151"/>
      <c r="K45" s="151"/>
      <c r="L45" s="152"/>
    </row>
    <row r="46" spans="1:19" s="26" customFormat="1" ht="9" customHeight="1" x14ac:dyDescent="0.2">
      <c r="A46" s="90"/>
      <c r="B46" s="10"/>
      <c r="C46" s="10"/>
      <c r="D46" s="103"/>
      <c r="G46" s="151"/>
      <c r="H46" s="151"/>
      <c r="I46" s="151"/>
      <c r="J46" s="151"/>
      <c r="K46" s="151"/>
      <c r="L46" s="152"/>
    </row>
    <row r="47" spans="1:19" s="26" customFormat="1" ht="18" customHeight="1" x14ac:dyDescent="0.2">
      <c r="A47" s="106" t="s">
        <v>276</v>
      </c>
      <c r="B47" s="145"/>
      <c r="C47" s="146"/>
      <c r="D47" s="103"/>
      <c r="G47" s="151"/>
      <c r="H47" s="151"/>
      <c r="I47" s="151"/>
      <c r="J47" s="151"/>
      <c r="K47" s="151"/>
      <c r="L47" s="152"/>
    </row>
    <row r="48" spans="1:19" ht="18" customHeight="1" x14ac:dyDescent="0.2">
      <c r="A48" s="107" t="s">
        <v>224</v>
      </c>
      <c r="B48" s="145"/>
      <c r="C48" s="146"/>
      <c r="D48" s="71"/>
      <c r="E48" s="64"/>
      <c r="G48" s="151"/>
      <c r="H48" s="151"/>
      <c r="I48" s="151"/>
      <c r="J48" s="151"/>
      <c r="K48" s="151"/>
      <c r="L48" s="152"/>
      <c r="Q48" s="47"/>
      <c r="R48" s="47"/>
    </row>
    <row r="49" spans="1:19" ht="9" customHeight="1" thickBot="1" x14ac:dyDescent="0.3">
      <c r="A49" s="105"/>
      <c r="B49" s="46"/>
      <c r="C49" s="46"/>
      <c r="D49" s="91"/>
      <c r="E49" s="46"/>
      <c r="F49" s="92"/>
      <c r="G49" s="153"/>
      <c r="H49" s="153"/>
      <c r="I49" s="153"/>
      <c r="J49" s="153"/>
      <c r="K49" s="153"/>
      <c r="L49" s="154"/>
      <c r="M49" s="21"/>
      <c r="N49" s="21"/>
      <c r="O49" s="21"/>
      <c r="P49" s="21"/>
      <c r="Q49" s="21"/>
      <c r="R49" s="21"/>
      <c r="S49" s="21"/>
    </row>
  </sheetData>
  <mergeCells count="55">
    <mergeCell ref="K37:L37"/>
    <mergeCell ref="I24:L24"/>
    <mergeCell ref="A28:B29"/>
    <mergeCell ref="C28:L29"/>
    <mergeCell ref="G35:H35"/>
    <mergeCell ref="J35:L35"/>
    <mergeCell ref="A36:B36"/>
    <mergeCell ref="E35:F35"/>
    <mergeCell ref="A32:L32"/>
    <mergeCell ref="A31:L31"/>
    <mergeCell ref="C36:D36"/>
    <mergeCell ref="I37:J37"/>
    <mergeCell ref="G41:H41"/>
    <mergeCell ref="C38:D38"/>
    <mergeCell ref="G39:H39"/>
    <mergeCell ref="G37:H37"/>
    <mergeCell ref="A37:B37"/>
    <mergeCell ref="C37:D37"/>
    <mergeCell ref="D1:I1"/>
    <mergeCell ref="G3:H3"/>
    <mergeCell ref="K1:L1"/>
    <mergeCell ref="B3:F3"/>
    <mergeCell ref="I3:L3"/>
    <mergeCell ref="B47:C47"/>
    <mergeCell ref="A45:C45"/>
    <mergeCell ref="B43:C43"/>
    <mergeCell ref="G43:L49"/>
    <mergeCell ref="B5:C5"/>
    <mergeCell ref="B7:D7"/>
    <mergeCell ref="G10:H10"/>
    <mergeCell ref="D16:E16"/>
    <mergeCell ref="K12:L12"/>
    <mergeCell ref="I10:J10"/>
    <mergeCell ref="K10:L10"/>
    <mergeCell ref="I21:L21"/>
    <mergeCell ref="B48:C48"/>
    <mergeCell ref="E37:F37"/>
    <mergeCell ref="E39:F39"/>
    <mergeCell ref="E41:F41"/>
    <mergeCell ref="H5:I5"/>
    <mergeCell ref="I18:L18"/>
    <mergeCell ref="B10:E10"/>
    <mergeCell ref="B16:C16"/>
    <mergeCell ref="K16:L16"/>
    <mergeCell ref="B12:E12"/>
    <mergeCell ref="I12:J12"/>
    <mergeCell ref="F12:G12"/>
    <mergeCell ref="A18:G18"/>
    <mergeCell ref="H7:K7"/>
    <mergeCell ref="E5:F5"/>
    <mergeCell ref="H6:I6"/>
    <mergeCell ref="H14:J14"/>
    <mergeCell ref="K14:L14"/>
    <mergeCell ref="B14:G14"/>
    <mergeCell ref="H16:J16"/>
  </mergeCells>
  <dataValidations xWindow="411" yWindow="441" count="12">
    <dataValidation type="list" errorStyle="warning" allowBlank="1" showInputMessage="1" errorTitle="Check the Special Formula List" error="Ensure that the inputed flavor is available for the selected formula." promptTitle="Flavors" prompt="Not all special formulas have these flavors available.  Check your special formulas list to ensure that the formula selection comes in that requested flavor." sqref="B16:C16" xr:uid="{00000000-0002-0000-0000-000000000000}">
      <formula1>FlavorsList</formula1>
    </dataValidation>
    <dataValidation type="custom" errorStyle="warning" showInputMessage="1" showErrorMessage="1" errorTitle="New or changed RX" error="If new or a change in RX, a valid Nevada WIC medical documentation form also needs to be submitted with this request before it can be processed." prompt="If this is a new Rx or the Rx has changed, please input &quot;Yes&quot;.  " sqref="K12" xr:uid="{00000000-0002-0000-0000-000001000000}">
      <formula1>OR(K12="no", K12="n")</formula1>
    </dataValidation>
    <dataValidation allowBlank="1" showInputMessage="1" showErrorMessage="1" prompt="Example: &quot;28th&quot;" sqref="S15 O12" xr:uid="{00000000-0002-0000-0000-000002000000}"/>
    <dataValidation type="list" showInputMessage="1" showErrorMessage="1" errorTitle="SELECT CLINIC NUMBER" error="Select the clinic receiving the order.  " promptTitle="Input clinic number" prompt="Please enter the clinic number of the receiving clinic from the drop down list.  Once selected, the rest of the clinic info will populate." sqref="B1" xr:uid="{00000000-0002-0000-0000-000003000000}">
      <formula1>ClinicNum</formula1>
    </dataValidation>
    <dataValidation type="list" errorStyle="warning" allowBlank="1" showInputMessage="1" showErrorMessage="1" errorTitle="Make sure it is on the list." error="Ensure the formula is an approved selection and not an exception." promptTitle="Check the List" prompt="If the formula is not on the list, type the requested formula on the box." sqref="B14" xr:uid="{00000000-0002-0000-0000-000004000000}">
      <formula1>SFNameListTru</formula1>
    </dataValidation>
    <dataValidation allowBlank="1" showInputMessage="1" showErrorMessage="1" promptTitle="Enter Name" prompt="Ensure You enter the first and last name in that particular order._x000a_Do not enter LastName,FirstName." sqref="B10:E10" xr:uid="{00000000-0002-0000-0000-000005000000}"/>
    <dataValidation allowBlank="1" showInputMessage="1" showErrorMessage="1" promptTitle="Enter date" prompt="Enter the date of order in numerical values, no forward slashes, and only the last two numbers of the year.  E.g., 12/25/2012 would be entered as 122512" sqref="C36:D36" xr:uid="{00000000-0002-0000-0000-000006000000}"/>
    <dataValidation type="textLength" allowBlank="1" showInputMessage="1" showErrorMessage="1" errorTitle="Don't put your full name" error="Enter only the Initials of your name." promptTitle="Input your initials" prompt="Enter the initials of the person placing the order. E.g., Monty Python would be entered as MP" sqref="C37:D37" xr:uid="{00000000-0002-0000-0000-000007000000}">
      <formula1>1</formula1>
      <formula2>5</formula2>
    </dataValidation>
    <dataValidation allowBlank="1" showInputMessage="1" showErrorMessage="1" prompt="The age of the participant is expressed in months." sqref="C38:D38" xr:uid="{00000000-0002-0000-0000-000008000000}"/>
    <dataValidation allowBlank="1" showInputMessage="1" showErrorMessage="1" promptTitle="# of cases" prompt="Enter the number of cases you wish to order." sqref="F16" xr:uid="{00000000-0002-0000-0000-000009000000}"/>
    <dataValidation allowBlank="1" showInputMessage="1" showErrorMessage="1" promptTitle="Food package?" prompt="Does this participant have a food package and a DS code assign to them prior to this order?" sqref="H12" xr:uid="{00000000-0002-0000-0000-00000A000000}"/>
    <dataValidation type="list" allowBlank="1" showInputMessage="1" showErrorMessage="1" sqref="K16:L16" xr:uid="{2036CD06-79D8-4BF6-A1B0-3AB507B508C7}">
      <formula1>"Full Formula Fed, Mostly Breastfeeding, Sometimes Breastfeeding"</formula1>
    </dataValidation>
  </dataValidations>
  <hyperlinks>
    <hyperlink ref="J5" r:id="rId1" xr:uid="{7C2C5AD3-CC2D-4B1D-AD99-9BD09A258B12}"/>
  </hyperlinks>
  <pageMargins left="0.25" right="0.25" top="0.75" bottom="0.75" header="0.3" footer="0.3"/>
  <pageSetup orientation="portrait" r:id="rId2"/>
  <headerFooter>
    <oddHeader xml:space="preserve">&amp;C&amp;"Arial,Bold"&amp;16SPECIAL FORMULA ORDER REQUEST       
</oddHeader>
    <oddFooter>&amp;RLast modified 11/08/19</oddFooter>
  </headerFooter>
  <drawing r:id="rId3"/>
  <legacyDrawing r:id="rId4"/>
  <controls>
    <mc:AlternateContent xmlns:mc="http://schemas.openxmlformats.org/markup-compatibility/2006">
      <mc:Choice Requires="x14">
        <control shapeId="1063" r:id="rId5" name="NBF">
          <controlPr defaultSize="0" autoLine="0" autoPict="0" linkedCell="OBFormulas!G4" r:id="rId6">
            <anchor moveWithCells="1">
              <from>
                <xdr:col>2</xdr:col>
                <xdr:colOff>371475</xdr:colOff>
                <xdr:row>47</xdr:row>
                <xdr:rowOff>0</xdr:rowOff>
              </from>
              <to>
                <xdr:col>3</xdr:col>
                <xdr:colOff>428625</xdr:colOff>
                <xdr:row>47</xdr:row>
                <xdr:rowOff>0</xdr:rowOff>
              </to>
            </anchor>
          </controlPr>
        </control>
      </mc:Choice>
      <mc:Fallback>
        <control shapeId="1063" r:id="rId5" name="NBF"/>
      </mc:Fallback>
    </mc:AlternateContent>
    <mc:AlternateContent xmlns:mc="http://schemas.openxmlformats.org/markup-compatibility/2006">
      <mc:Choice Requires="x14">
        <control shapeId="1062" r:id="rId7" name="HBF">
          <controlPr defaultSize="0" autoLine="0" autoPict="0" linkedCell="OBFormulas!G3" r:id="rId8">
            <anchor moveWithCells="1">
              <from>
                <xdr:col>0</xdr:col>
                <xdr:colOff>485775</xdr:colOff>
                <xdr:row>47</xdr:row>
                <xdr:rowOff>0</xdr:rowOff>
              </from>
              <to>
                <xdr:col>1</xdr:col>
                <xdr:colOff>238125</xdr:colOff>
                <xdr:row>47</xdr:row>
                <xdr:rowOff>0</xdr:rowOff>
              </to>
            </anchor>
          </controlPr>
        </control>
      </mc:Choice>
      <mc:Fallback>
        <control shapeId="1062" r:id="rId7" name="HBF"/>
      </mc:Fallback>
    </mc:AlternateContent>
    <mc:AlternateContent xmlns:mc="http://schemas.openxmlformats.org/markup-compatibility/2006">
      <mc:Choice Requires="x14">
        <control shapeId="1061" r:id="rId9" name="FBF">
          <controlPr defaultSize="0" autoLine="0" autoPict="0" linkedCell="OBFormulas!G2" r:id="rId10">
            <anchor moveWithCells="1">
              <from>
                <xdr:col>0</xdr:col>
                <xdr:colOff>0</xdr:colOff>
                <xdr:row>47</xdr:row>
                <xdr:rowOff>0</xdr:rowOff>
              </from>
              <to>
                <xdr:col>0</xdr:col>
                <xdr:colOff>438150</xdr:colOff>
                <xdr:row>47</xdr:row>
                <xdr:rowOff>0</xdr:rowOff>
              </to>
            </anchor>
          </controlPr>
        </control>
      </mc:Choice>
      <mc:Fallback>
        <control shapeId="1061" r:id="rId9" name="FBF"/>
      </mc:Fallback>
    </mc:AlternateContent>
    <mc:AlternateContent xmlns:mc="http://schemas.openxmlformats.org/markup-compatibility/2006">
      <mc:Choice Requires="x14">
        <control shapeId="1045" r:id="rId11" name="PB">
          <controlPr autoLine="0" linkedCell="OBFormulas!$A$2" r:id="rId12">
            <anchor moveWithCells="1">
              <from>
                <xdr:col>0</xdr:col>
                <xdr:colOff>19050</xdr:colOff>
                <xdr:row>18</xdr:row>
                <xdr:rowOff>47625</xdr:rowOff>
              </from>
              <to>
                <xdr:col>1</xdr:col>
                <xdr:colOff>133350</xdr:colOff>
                <xdr:row>19</xdr:row>
                <xdr:rowOff>114300</xdr:rowOff>
              </to>
            </anchor>
          </controlPr>
        </control>
      </mc:Choice>
      <mc:Fallback>
        <control shapeId="1045" r:id="rId11" name="PB"/>
      </mc:Fallback>
    </mc:AlternateContent>
    <mc:AlternateContent xmlns:mc="http://schemas.openxmlformats.org/markup-compatibility/2006">
      <mc:Choice Requires="x14">
        <control shapeId="1046" r:id="rId13" name="RB">
          <controlPr autoLine="0" linkedCell="OBFormulas!$A$3" r:id="rId14">
            <anchor moveWithCells="1">
              <from>
                <xdr:col>1</xdr:col>
                <xdr:colOff>200025</xdr:colOff>
                <xdr:row>18</xdr:row>
                <xdr:rowOff>9525</xdr:rowOff>
              </from>
              <to>
                <xdr:col>3</xdr:col>
                <xdr:colOff>209550</xdr:colOff>
                <xdr:row>20</xdr:row>
                <xdr:rowOff>0</xdr:rowOff>
              </to>
            </anchor>
          </controlPr>
        </control>
      </mc:Choice>
      <mc:Fallback>
        <control shapeId="1046" r:id="rId13" name="RB"/>
      </mc:Fallback>
    </mc:AlternateContent>
    <mc:AlternateContent xmlns:mc="http://schemas.openxmlformats.org/markup-compatibility/2006">
      <mc:Choice Requires="x14">
        <control shapeId="1047" r:id="rId15" name="CB">
          <controlPr autoLine="0" linkedCell="OBFormulas!$A$4" r:id="rId16">
            <anchor moveWithCells="1">
              <from>
                <xdr:col>3</xdr:col>
                <xdr:colOff>285750</xdr:colOff>
                <xdr:row>18</xdr:row>
                <xdr:rowOff>66675</xdr:rowOff>
              </from>
              <to>
                <xdr:col>5</xdr:col>
                <xdr:colOff>323850</xdr:colOff>
                <xdr:row>19</xdr:row>
                <xdr:rowOff>114300</xdr:rowOff>
              </to>
            </anchor>
          </controlPr>
        </control>
      </mc:Choice>
      <mc:Fallback>
        <control shapeId="1047" r:id="rId15" name="CB"/>
      </mc:Fallback>
    </mc:AlternateContent>
    <mc:AlternateContent xmlns:mc="http://schemas.openxmlformats.org/markup-compatibility/2006">
      <mc:Choice Requires="x14">
        <control shapeId="1048" r:id="rId17" name="NB">
          <controlPr autoLine="0" linkedCell="OBFormulas!$A$5" r:id="rId18">
            <anchor moveWithCells="1">
              <from>
                <xdr:col>5</xdr:col>
                <xdr:colOff>409575</xdr:colOff>
                <xdr:row>18</xdr:row>
                <xdr:rowOff>66675</xdr:rowOff>
              </from>
              <to>
                <xdr:col>7</xdr:col>
                <xdr:colOff>19050</xdr:colOff>
                <xdr:row>19</xdr:row>
                <xdr:rowOff>114300</xdr:rowOff>
              </to>
            </anchor>
          </controlPr>
        </control>
      </mc:Choice>
      <mc:Fallback>
        <control shapeId="1048" r:id="rId17" name="NB"/>
      </mc:Fallback>
    </mc:AlternateContent>
    <mc:AlternateContent xmlns:mc="http://schemas.openxmlformats.org/markup-compatibility/2006">
      <mc:Choice Requires="x14">
        <control shapeId="1049" r:id="rId19" name="SB">
          <controlPr defaultSize="0" autoLine="0" linkedCell="OBFormulas!$C$2" r:id="rId20">
            <anchor moveWithCells="1">
              <from>
                <xdr:col>8</xdr:col>
                <xdr:colOff>238125</xdr:colOff>
                <xdr:row>18</xdr:row>
                <xdr:rowOff>85725</xdr:rowOff>
              </from>
              <to>
                <xdr:col>10</xdr:col>
                <xdr:colOff>457200</xdr:colOff>
                <xdr:row>19</xdr:row>
                <xdr:rowOff>114300</xdr:rowOff>
              </to>
            </anchor>
          </controlPr>
        </control>
      </mc:Choice>
      <mc:Fallback>
        <control shapeId="1049" r:id="rId19" name="SB"/>
      </mc:Fallback>
    </mc:AlternateContent>
    <mc:AlternateContent xmlns:mc="http://schemas.openxmlformats.org/markup-compatibility/2006">
      <mc:Choice Requires="x14">
        <control shapeId="1050" r:id="rId21" name="Rush">
          <controlPr autoLine="0" linkedCell="OBFormulas!$C$3" r:id="rId22">
            <anchor moveWithCells="1">
              <from>
                <xdr:col>10</xdr:col>
                <xdr:colOff>609600</xdr:colOff>
                <xdr:row>18</xdr:row>
                <xdr:rowOff>95250</xdr:rowOff>
              </from>
              <to>
                <xdr:col>11</xdr:col>
                <xdr:colOff>171450</xdr:colOff>
                <xdr:row>19</xdr:row>
                <xdr:rowOff>95250</xdr:rowOff>
              </to>
            </anchor>
          </controlPr>
        </control>
      </mc:Choice>
      <mc:Fallback>
        <control shapeId="1050" r:id="rId21" name="Rush"/>
      </mc:Fallback>
    </mc:AlternateContent>
    <mc:AlternateContent xmlns:mc="http://schemas.openxmlformats.org/markup-compatibility/2006">
      <mc:Choice Requires="x14">
        <control shapeId="1051" r:id="rId23" name="one">
          <controlPr autoLine="0" linkedCell="OBFormulas!$E$2" r:id="rId24">
            <anchor moveWithCells="1">
              <from>
                <xdr:col>8</xdr:col>
                <xdr:colOff>209550</xdr:colOff>
                <xdr:row>21</xdr:row>
                <xdr:rowOff>76200</xdr:rowOff>
              </from>
              <to>
                <xdr:col>10</xdr:col>
                <xdr:colOff>314325</xdr:colOff>
                <xdr:row>22</xdr:row>
                <xdr:rowOff>142875</xdr:rowOff>
              </to>
            </anchor>
          </controlPr>
        </control>
      </mc:Choice>
      <mc:Fallback>
        <control shapeId="1051" r:id="rId23" name="one"/>
      </mc:Fallback>
    </mc:AlternateContent>
    <mc:AlternateContent xmlns:mc="http://schemas.openxmlformats.org/markup-compatibility/2006">
      <mc:Choice Requires="x14">
        <control shapeId="1052" r:id="rId25" name="two">
          <controlPr autoLine="0" linkedCell="OBFormulas!$E$3" r:id="rId26">
            <anchor moveWithCells="1">
              <from>
                <xdr:col>10</xdr:col>
                <xdr:colOff>485775</xdr:colOff>
                <xdr:row>21</xdr:row>
                <xdr:rowOff>76200</xdr:rowOff>
              </from>
              <to>
                <xdr:col>11</xdr:col>
                <xdr:colOff>200025</xdr:colOff>
                <xdr:row>22</xdr:row>
                <xdr:rowOff>142875</xdr:rowOff>
              </to>
            </anchor>
          </controlPr>
        </control>
      </mc:Choice>
      <mc:Fallback>
        <control shapeId="1052" r:id="rId25" name="two"/>
      </mc:Fallback>
    </mc:AlternateContent>
    <mc:AlternateContent xmlns:mc="http://schemas.openxmlformats.org/markup-compatibility/2006">
      <mc:Choice Requires="x14">
        <control shapeId="1069" r:id="rId27" name="SBF">
          <controlPr defaultSize="0" autoLine="0" autoPict="0" linkedCell="OBFormulas!G5" r:id="rId28">
            <anchor moveWithCells="1">
              <from>
                <xdr:col>1</xdr:col>
                <xdr:colOff>228600</xdr:colOff>
                <xdr:row>47</xdr:row>
                <xdr:rowOff>0</xdr:rowOff>
              </from>
              <to>
                <xdr:col>2</xdr:col>
                <xdr:colOff>352425</xdr:colOff>
                <xdr:row>47</xdr:row>
                <xdr:rowOff>0</xdr:rowOff>
              </to>
            </anchor>
          </controlPr>
        </control>
      </mc:Choice>
      <mc:Fallback>
        <control shapeId="1069" r:id="rId27" name="SBF"/>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07"/>
  <sheetViews>
    <sheetView topLeftCell="A78" workbookViewId="0">
      <selection activeCell="A78" sqref="A78"/>
    </sheetView>
  </sheetViews>
  <sheetFormatPr defaultColWidth="9.140625" defaultRowHeight="12.75" x14ac:dyDescent="0.2"/>
  <cols>
    <col min="1" max="1" width="44.42578125" style="2" bestFit="1" customWidth="1"/>
    <col min="2" max="2" width="10.42578125" style="2" bestFit="1" customWidth="1"/>
    <col min="3" max="5" width="9.140625" style="26"/>
    <col min="6" max="6" width="15.28515625" style="26" bestFit="1" customWidth="1"/>
    <col min="7" max="16384" width="9.140625" style="26"/>
  </cols>
  <sheetData>
    <row r="1" spans="1:6" x14ac:dyDescent="0.2">
      <c r="A1" s="1" t="s">
        <v>269</v>
      </c>
      <c r="F1" s="3" t="s">
        <v>191</v>
      </c>
    </row>
    <row r="2" spans="1:6" x14ac:dyDescent="0.2">
      <c r="A2" s="31" t="s">
        <v>291</v>
      </c>
      <c r="F2" s="4" t="s">
        <v>45</v>
      </c>
    </row>
    <row r="3" spans="1:6" ht="12" customHeight="1" x14ac:dyDescent="0.2">
      <c r="A3" s="31" t="s">
        <v>301</v>
      </c>
      <c r="F3" s="4" t="s">
        <v>46</v>
      </c>
    </row>
    <row r="4" spans="1:6" x14ac:dyDescent="0.2">
      <c r="A4" s="31" t="s">
        <v>0</v>
      </c>
      <c r="F4" s="4" t="s">
        <v>47</v>
      </c>
    </row>
    <row r="5" spans="1:6" x14ac:dyDescent="0.2">
      <c r="A5" s="31" t="s">
        <v>316</v>
      </c>
      <c r="F5" s="4" t="s">
        <v>305</v>
      </c>
    </row>
    <row r="6" spans="1:6" x14ac:dyDescent="0.2">
      <c r="A6" s="31" t="s">
        <v>315</v>
      </c>
      <c r="F6" s="4" t="s">
        <v>48</v>
      </c>
    </row>
    <row r="7" spans="1:6" x14ac:dyDescent="0.2">
      <c r="A7" s="31" t="s">
        <v>1</v>
      </c>
      <c r="F7" s="4" t="s">
        <v>270</v>
      </c>
    </row>
    <row r="8" spans="1:6" x14ac:dyDescent="0.2">
      <c r="A8" s="31" t="s">
        <v>2</v>
      </c>
      <c r="F8" s="4" t="s">
        <v>49</v>
      </c>
    </row>
    <row r="9" spans="1:6" x14ac:dyDescent="0.2">
      <c r="A9" s="34" t="s">
        <v>3</v>
      </c>
      <c r="F9" s="4" t="s">
        <v>50</v>
      </c>
    </row>
    <row r="10" spans="1:6" x14ac:dyDescent="0.2">
      <c r="A10" s="32" t="s">
        <v>4</v>
      </c>
      <c r="F10" s="39" t="s">
        <v>51</v>
      </c>
    </row>
    <row r="11" spans="1:6" x14ac:dyDescent="0.2">
      <c r="A11" s="33" t="s">
        <v>261</v>
      </c>
      <c r="F11" s="39" t="s">
        <v>52</v>
      </c>
    </row>
    <row r="12" spans="1:6" x14ac:dyDescent="0.2">
      <c r="A12" s="31" t="s">
        <v>5</v>
      </c>
      <c r="F12" s="39" t="s">
        <v>53</v>
      </c>
    </row>
    <row r="13" spans="1:6" x14ac:dyDescent="0.2">
      <c r="A13" s="34" t="s">
        <v>6</v>
      </c>
    </row>
    <row r="14" spans="1:6" x14ac:dyDescent="0.2">
      <c r="A14" s="30" t="s">
        <v>7</v>
      </c>
    </row>
    <row r="15" spans="1:6" x14ac:dyDescent="0.2">
      <c r="A15" s="30" t="s">
        <v>8</v>
      </c>
    </row>
    <row r="16" spans="1:6" ht="12" customHeight="1" x14ac:dyDescent="0.2">
      <c r="A16" s="34" t="s">
        <v>9</v>
      </c>
    </row>
    <row r="17" spans="1:1" x14ac:dyDescent="0.2">
      <c r="A17" s="34" t="s">
        <v>259</v>
      </c>
    </row>
    <row r="18" spans="1:1" x14ac:dyDescent="0.2">
      <c r="A18" s="30" t="s">
        <v>10</v>
      </c>
    </row>
    <row r="19" spans="1:1" x14ac:dyDescent="0.2">
      <c r="A19" s="33" t="s">
        <v>11</v>
      </c>
    </row>
    <row r="20" spans="1:1" x14ac:dyDescent="0.2">
      <c r="A20" s="31" t="s">
        <v>12</v>
      </c>
    </row>
    <row r="21" spans="1:1" x14ac:dyDescent="0.2">
      <c r="A21" s="31" t="s">
        <v>318</v>
      </c>
    </row>
    <row r="22" spans="1:1" x14ac:dyDescent="0.2">
      <c r="A22" s="31" t="s">
        <v>319</v>
      </c>
    </row>
    <row r="23" spans="1:1" x14ac:dyDescent="0.2">
      <c r="A23" s="31" t="s">
        <v>267</v>
      </c>
    </row>
    <row r="24" spans="1:1" x14ac:dyDescent="0.2">
      <c r="A24" s="31" t="s">
        <v>322</v>
      </c>
    </row>
    <row r="25" spans="1:1" x14ac:dyDescent="0.2">
      <c r="A25" s="31" t="s">
        <v>321</v>
      </c>
    </row>
    <row r="26" spans="1:1" x14ac:dyDescent="0.2">
      <c r="A26" s="31" t="s">
        <v>323</v>
      </c>
    </row>
    <row r="27" spans="1:1" x14ac:dyDescent="0.2">
      <c r="A27" s="30" t="s">
        <v>260</v>
      </c>
    </row>
    <row r="28" spans="1:1" x14ac:dyDescent="0.2">
      <c r="A28" s="31" t="s">
        <v>325</v>
      </c>
    </row>
    <row r="29" spans="1:1" x14ac:dyDescent="0.2">
      <c r="A29" s="31" t="s">
        <v>279</v>
      </c>
    </row>
    <row r="30" spans="1:1" x14ac:dyDescent="0.2">
      <c r="A30" s="31" t="s">
        <v>327</v>
      </c>
    </row>
    <row r="31" spans="1:1" x14ac:dyDescent="0.2">
      <c r="A31" s="31" t="s">
        <v>326</v>
      </c>
    </row>
    <row r="32" spans="1:1" x14ac:dyDescent="0.2">
      <c r="A32" s="31" t="s">
        <v>328</v>
      </c>
    </row>
    <row r="33" spans="1:1" x14ac:dyDescent="0.2">
      <c r="A33" s="30" t="s">
        <v>268</v>
      </c>
    </row>
    <row r="34" spans="1:1" x14ac:dyDescent="0.2">
      <c r="A34" s="30" t="s">
        <v>262</v>
      </c>
    </row>
    <row r="35" spans="1:1" x14ac:dyDescent="0.2">
      <c r="A35" s="31" t="s">
        <v>329</v>
      </c>
    </row>
    <row r="36" spans="1:1" x14ac:dyDescent="0.2">
      <c r="A36" s="31" t="s">
        <v>330</v>
      </c>
    </row>
    <row r="37" spans="1:1" x14ac:dyDescent="0.2">
      <c r="A37" s="31" t="s">
        <v>320</v>
      </c>
    </row>
    <row r="38" spans="1:1" x14ac:dyDescent="0.2">
      <c r="A38" s="31" t="s">
        <v>13</v>
      </c>
    </row>
    <row r="39" spans="1:1" x14ac:dyDescent="0.2">
      <c r="A39" s="33" t="s">
        <v>14</v>
      </c>
    </row>
    <row r="40" spans="1:1" x14ac:dyDescent="0.2">
      <c r="A40" s="31" t="s">
        <v>289</v>
      </c>
    </row>
    <row r="41" spans="1:1" x14ac:dyDescent="0.2">
      <c r="A41" s="31" t="s">
        <v>331</v>
      </c>
    </row>
    <row r="42" spans="1:1" x14ac:dyDescent="0.2">
      <c r="A42" s="31" t="s">
        <v>332</v>
      </c>
    </row>
    <row r="43" spans="1:1" x14ac:dyDescent="0.2">
      <c r="A43" s="31" t="s">
        <v>337</v>
      </c>
    </row>
    <row r="44" spans="1:1" x14ac:dyDescent="0.2">
      <c r="A44" s="31" t="s">
        <v>338</v>
      </c>
    </row>
    <row r="45" spans="1:1" x14ac:dyDescent="0.2">
      <c r="A45" s="31" t="s">
        <v>333</v>
      </c>
    </row>
    <row r="46" spans="1:1" x14ac:dyDescent="0.2">
      <c r="A46" s="31" t="s">
        <v>335</v>
      </c>
    </row>
    <row r="47" spans="1:1" x14ac:dyDescent="0.2">
      <c r="A47" s="31" t="s">
        <v>336</v>
      </c>
    </row>
    <row r="48" spans="1:1" x14ac:dyDescent="0.2">
      <c r="A48" s="31" t="s">
        <v>15</v>
      </c>
    </row>
    <row r="49" spans="1:1" x14ac:dyDescent="0.2">
      <c r="A49" s="31" t="s">
        <v>16</v>
      </c>
    </row>
    <row r="50" spans="1:1" x14ac:dyDescent="0.2">
      <c r="A50" s="31" t="s">
        <v>17</v>
      </c>
    </row>
    <row r="51" spans="1:1" x14ac:dyDescent="0.2">
      <c r="A51" s="31" t="s">
        <v>263</v>
      </c>
    </row>
    <row r="52" spans="1:1" x14ac:dyDescent="0.2">
      <c r="A52" s="31" t="s">
        <v>339</v>
      </c>
    </row>
    <row r="53" spans="1:1" x14ac:dyDescent="0.2">
      <c r="A53" s="31" t="s">
        <v>312</v>
      </c>
    </row>
    <row r="54" spans="1:1" x14ac:dyDescent="0.2">
      <c r="A54" s="33" t="s">
        <v>18</v>
      </c>
    </row>
    <row r="55" spans="1:1" x14ac:dyDescent="0.2">
      <c r="A55" s="31" t="s">
        <v>340</v>
      </c>
    </row>
    <row r="56" spans="1:1" x14ac:dyDescent="0.2">
      <c r="A56" s="31" t="s">
        <v>294</v>
      </c>
    </row>
    <row r="57" spans="1:1" x14ac:dyDescent="0.2">
      <c r="A57" s="31" t="s">
        <v>19</v>
      </c>
    </row>
    <row r="58" spans="1:1" x14ac:dyDescent="0.2">
      <c r="A58" s="31" t="s">
        <v>251</v>
      </c>
    </row>
    <row r="59" spans="1:1" x14ac:dyDescent="0.2">
      <c r="A59" s="31" t="s">
        <v>20</v>
      </c>
    </row>
    <row r="60" spans="1:1" x14ac:dyDescent="0.2">
      <c r="A60" s="31" t="s">
        <v>248</v>
      </c>
    </row>
    <row r="61" spans="1:1" x14ac:dyDescent="0.2">
      <c r="A61" s="31" t="s">
        <v>21</v>
      </c>
    </row>
    <row r="62" spans="1:1" x14ac:dyDescent="0.2">
      <c r="A62" s="31" t="s">
        <v>22</v>
      </c>
    </row>
    <row r="63" spans="1:1" x14ac:dyDescent="0.2">
      <c r="A63" s="31" t="s">
        <v>23</v>
      </c>
    </row>
    <row r="64" spans="1:1" x14ac:dyDescent="0.2">
      <c r="A64" s="31" t="s">
        <v>249</v>
      </c>
    </row>
    <row r="65" spans="1:1" x14ac:dyDescent="0.2">
      <c r="A65" s="31" t="s">
        <v>24</v>
      </c>
    </row>
    <row r="66" spans="1:1" x14ac:dyDescent="0.2">
      <c r="A66" s="31" t="s">
        <v>250</v>
      </c>
    </row>
    <row r="67" spans="1:1" x14ac:dyDescent="0.2">
      <c r="A67" s="31" t="s">
        <v>341</v>
      </c>
    </row>
    <row r="68" spans="1:1" x14ac:dyDescent="0.2">
      <c r="A68" s="31" t="s">
        <v>25</v>
      </c>
    </row>
    <row r="69" spans="1:1" x14ac:dyDescent="0.2">
      <c r="A69" s="31" t="s">
        <v>26</v>
      </c>
    </row>
    <row r="70" spans="1:1" x14ac:dyDescent="0.2">
      <c r="A70" s="31" t="s">
        <v>302</v>
      </c>
    </row>
    <row r="71" spans="1:1" x14ac:dyDescent="0.2">
      <c r="A71" s="31" t="s">
        <v>27</v>
      </c>
    </row>
    <row r="72" spans="1:1" x14ac:dyDescent="0.2">
      <c r="A72" s="31" t="s">
        <v>28</v>
      </c>
    </row>
    <row r="73" spans="1:1" x14ac:dyDescent="0.2">
      <c r="A73" s="31" t="s">
        <v>29</v>
      </c>
    </row>
    <row r="74" spans="1:1" x14ac:dyDescent="0.2">
      <c r="A74" s="31" t="s">
        <v>30</v>
      </c>
    </row>
    <row r="75" spans="1:1" x14ac:dyDescent="0.2">
      <c r="A75" s="31" t="s">
        <v>31</v>
      </c>
    </row>
    <row r="76" spans="1:1" x14ac:dyDescent="0.2">
      <c r="A76" s="31" t="s">
        <v>303</v>
      </c>
    </row>
    <row r="77" spans="1:1" x14ac:dyDescent="0.2">
      <c r="A77" s="31" t="s">
        <v>32</v>
      </c>
    </row>
    <row r="78" spans="1:1" x14ac:dyDescent="0.2">
      <c r="A78" s="31" t="s">
        <v>264</v>
      </c>
    </row>
    <row r="79" spans="1:1" x14ac:dyDescent="0.2">
      <c r="A79" s="31" t="s">
        <v>313</v>
      </c>
    </row>
    <row r="80" spans="1:1" x14ac:dyDescent="0.2">
      <c r="A80" s="33" t="s">
        <v>33</v>
      </c>
    </row>
    <row r="81" spans="1:1" x14ac:dyDescent="0.2">
      <c r="A81" s="31" t="s">
        <v>281</v>
      </c>
    </row>
    <row r="82" spans="1:1" x14ac:dyDescent="0.2">
      <c r="A82" s="31" t="s">
        <v>34</v>
      </c>
    </row>
    <row r="83" spans="1:1" x14ac:dyDescent="0.2">
      <c r="A83" s="31" t="s">
        <v>35</v>
      </c>
    </row>
    <row r="84" spans="1:1" x14ac:dyDescent="0.2">
      <c r="A84" s="31" t="s">
        <v>36</v>
      </c>
    </row>
    <row r="85" spans="1:1" x14ac:dyDescent="0.2">
      <c r="A85" s="31" t="s">
        <v>37</v>
      </c>
    </row>
    <row r="86" spans="1:1" x14ac:dyDescent="0.2">
      <c r="A86" s="31" t="s">
        <v>38</v>
      </c>
    </row>
    <row r="87" spans="1:1" x14ac:dyDescent="0.2">
      <c r="A87" s="31" t="s">
        <v>265</v>
      </c>
    </row>
    <row r="88" spans="1:1" x14ac:dyDescent="0.2">
      <c r="A88" s="31" t="s">
        <v>39</v>
      </c>
    </row>
    <row r="89" spans="1:1" x14ac:dyDescent="0.2">
      <c r="A89" s="31" t="s">
        <v>342</v>
      </c>
    </row>
    <row r="90" spans="1:1" x14ac:dyDescent="0.2">
      <c r="A90" s="31" t="s">
        <v>348</v>
      </c>
    </row>
    <row r="91" spans="1:1" x14ac:dyDescent="0.2">
      <c r="A91" s="31" t="s">
        <v>40</v>
      </c>
    </row>
    <row r="92" spans="1:1" x14ac:dyDescent="0.2">
      <c r="A92" s="31" t="s">
        <v>41</v>
      </c>
    </row>
    <row r="93" spans="1:1" x14ac:dyDescent="0.2">
      <c r="A93" s="31" t="s">
        <v>258</v>
      </c>
    </row>
    <row r="94" spans="1:1" x14ac:dyDescent="0.2">
      <c r="A94" s="31" t="s">
        <v>343</v>
      </c>
    </row>
    <row r="95" spans="1:1" x14ac:dyDescent="0.2">
      <c r="A95" s="31" t="s">
        <v>287</v>
      </c>
    </row>
    <row r="96" spans="1:1" x14ac:dyDescent="0.2">
      <c r="A96" s="31" t="s">
        <v>257</v>
      </c>
    </row>
    <row r="97" spans="1:1" x14ac:dyDescent="0.2">
      <c r="A97" s="33" t="s">
        <v>252</v>
      </c>
    </row>
    <row r="98" spans="1:1" x14ac:dyDescent="0.2">
      <c r="A98" s="31" t="s">
        <v>346</v>
      </c>
    </row>
    <row r="99" spans="1:1" x14ac:dyDescent="0.2">
      <c r="A99" s="31" t="s">
        <v>253</v>
      </c>
    </row>
    <row r="100" spans="1:1" x14ac:dyDescent="0.2">
      <c r="A100" s="72" t="s">
        <v>42</v>
      </c>
    </row>
    <row r="101" spans="1:1" x14ac:dyDescent="0.2">
      <c r="A101" s="31" t="s">
        <v>256</v>
      </c>
    </row>
    <row r="102" spans="1:1" x14ac:dyDescent="0.2">
      <c r="A102" s="212" t="s">
        <v>345</v>
      </c>
    </row>
    <row r="103" spans="1:1" x14ac:dyDescent="0.2">
      <c r="A103" s="31" t="s">
        <v>304</v>
      </c>
    </row>
    <row r="104" spans="1:1" x14ac:dyDescent="0.2">
      <c r="A104" s="31" t="s">
        <v>254</v>
      </c>
    </row>
    <row r="105" spans="1:1" x14ac:dyDescent="0.2">
      <c r="A105" s="118" t="s">
        <v>255</v>
      </c>
    </row>
    <row r="106" spans="1:1" x14ac:dyDescent="0.2">
      <c r="A106" s="118" t="s">
        <v>43</v>
      </c>
    </row>
    <row r="107" spans="1:1" x14ac:dyDescent="0.2">
      <c r="A107" s="33" t="s">
        <v>44</v>
      </c>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49"/>
  <sheetViews>
    <sheetView topLeftCell="A22" workbookViewId="0">
      <selection activeCell="B62" sqref="B62"/>
    </sheetView>
  </sheetViews>
  <sheetFormatPr defaultColWidth="9.140625" defaultRowHeight="12.75" x14ac:dyDescent="0.2"/>
  <cols>
    <col min="1" max="1" width="14.85546875" style="26" bestFit="1" customWidth="1"/>
    <col min="2" max="2" width="46.28515625" style="26" bestFit="1" customWidth="1"/>
    <col min="3" max="3" width="16.5703125" style="26" bestFit="1" customWidth="1"/>
    <col min="4" max="4" width="34.42578125" style="26" bestFit="1" customWidth="1"/>
    <col min="5" max="5" width="15" style="26" bestFit="1" customWidth="1"/>
    <col min="6" max="6" width="11.28515625" style="26" bestFit="1" customWidth="1"/>
    <col min="7" max="16384" width="9.140625" style="26"/>
  </cols>
  <sheetData>
    <row r="1" spans="1:6" x14ac:dyDescent="0.2">
      <c r="A1" s="5" t="s">
        <v>189</v>
      </c>
      <c r="B1" s="6" t="s">
        <v>54</v>
      </c>
      <c r="C1" s="7" t="s">
        <v>188</v>
      </c>
      <c r="D1" s="7" t="s">
        <v>55</v>
      </c>
      <c r="E1" s="7" t="s">
        <v>56</v>
      </c>
      <c r="F1" s="7" t="s">
        <v>57</v>
      </c>
    </row>
    <row r="2" spans="1:6" x14ac:dyDescent="0.2">
      <c r="A2" s="5">
        <v>204</v>
      </c>
      <c r="B2" s="2" t="s">
        <v>58</v>
      </c>
      <c r="C2" s="27" t="s">
        <v>59</v>
      </c>
      <c r="D2" s="28" t="s">
        <v>60</v>
      </c>
      <c r="E2" s="2" t="s">
        <v>61</v>
      </c>
      <c r="F2" s="26">
        <v>89106</v>
      </c>
    </row>
    <row r="3" spans="1:6" x14ac:dyDescent="0.2">
      <c r="A3" s="5">
        <v>205</v>
      </c>
      <c r="B3" s="2" t="s">
        <v>58</v>
      </c>
      <c r="C3" s="27" t="s">
        <v>62</v>
      </c>
      <c r="D3" s="28" t="s">
        <v>231</v>
      </c>
      <c r="E3" s="2" t="s">
        <v>61</v>
      </c>
      <c r="F3" s="26">
        <v>89122</v>
      </c>
    </row>
    <row r="4" spans="1:6" x14ac:dyDescent="0.2">
      <c r="A4" s="5">
        <v>206</v>
      </c>
      <c r="B4" s="2" t="s">
        <v>58</v>
      </c>
      <c r="C4" s="27" t="s">
        <v>63</v>
      </c>
      <c r="D4" s="28" t="s">
        <v>230</v>
      </c>
      <c r="E4" s="2" t="s">
        <v>61</v>
      </c>
      <c r="F4" s="2">
        <v>89146</v>
      </c>
    </row>
    <row r="5" spans="1:6" x14ac:dyDescent="0.2">
      <c r="A5" s="5">
        <v>208</v>
      </c>
      <c r="B5" s="2" t="s">
        <v>58</v>
      </c>
      <c r="C5" s="27" t="s">
        <v>64</v>
      </c>
      <c r="D5" s="28" t="s">
        <v>65</v>
      </c>
      <c r="E5" s="2" t="s">
        <v>61</v>
      </c>
      <c r="F5" s="2">
        <v>89130</v>
      </c>
    </row>
    <row r="6" spans="1:6" x14ac:dyDescent="0.2">
      <c r="A6" s="5">
        <v>209</v>
      </c>
      <c r="B6" s="2" t="s">
        <v>58</v>
      </c>
      <c r="C6" s="27" t="s">
        <v>66</v>
      </c>
      <c r="D6" s="28" t="s">
        <v>67</v>
      </c>
      <c r="E6" s="2" t="s">
        <v>61</v>
      </c>
      <c r="F6" s="2">
        <v>89110</v>
      </c>
    </row>
    <row r="7" spans="1:6" x14ac:dyDescent="0.2">
      <c r="A7" s="5">
        <v>301</v>
      </c>
      <c r="B7" s="2" t="s">
        <v>68</v>
      </c>
      <c r="C7" s="27" t="s">
        <v>69</v>
      </c>
      <c r="D7" s="28" t="s">
        <v>245</v>
      </c>
      <c r="E7" s="2" t="s">
        <v>70</v>
      </c>
      <c r="F7" s="2">
        <v>89509</v>
      </c>
    </row>
    <row r="8" spans="1:6" x14ac:dyDescent="0.2">
      <c r="A8" s="5">
        <v>302</v>
      </c>
      <c r="B8" s="2" t="s">
        <v>68</v>
      </c>
      <c r="C8" s="27" t="s">
        <v>71</v>
      </c>
      <c r="D8" s="28" t="s">
        <v>314</v>
      </c>
      <c r="E8" s="2" t="s">
        <v>70</v>
      </c>
      <c r="F8" s="2">
        <v>89512</v>
      </c>
    </row>
    <row r="9" spans="1:6" x14ac:dyDescent="0.2">
      <c r="A9" s="5">
        <v>306</v>
      </c>
      <c r="B9" s="2" t="s">
        <v>68</v>
      </c>
      <c r="C9" s="27" t="s">
        <v>69</v>
      </c>
      <c r="D9" s="8" t="s">
        <v>233</v>
      </c>
      <c r="E9" s="2" t="s">
        <v>72</v>
      </c>
      <c r="F9" s="2">
        <v>89451</v>
      </c>
    </row>
    <row r="10" spans="1:6" x14ac:dyDescent="0.2">
      <c r="A10" s="5">
        <v>312</v>
      </c>
      <c r="B10" s="2" t="s">
        <v>73</v>
      </c>
      <c r="C10" s="27" t="s">
        <v>74</v>
      </c>
      <c r="D10" s="28" t="s">
        <v>225</v>
      </c>
      <c r="E10" s="2" t="s">
        <v>70</v>
      </c>
      <c r="F10" s="26">
        <v>89502</v>
      </c>
    </row>
    <row r="11" spans="1:6" x14ac:dyDescent="0.2">
      <c r="A11" s="5">
        <v>313</v>
      </c>
      <c r="B11" s="2" t="s">
        <v>73</v>
      </c>
      <c r="C11" s="27" t="s">
        <v>74</v>
      </c>
      <c r="D11" s="28" t="s">
        <v>225</v>
      </c>
      <c r="E11" s="2" t="s">
        <v>70</v>
      </c>
      <c r="F11" s="26">
        <v>89502</v>
      </c>
    </row>
    <row r="12" spans="1:6" x14ac:dyDescent="0.2">
      <c r="A12" s="5">
        <v>314</v>
      </c>
      <c r="B12" s="2" t="s">
        <v>73</v>
      </c>
      <c r="C12" s="27" t="s">
        <v>74</v>
      </c>
      <c r="D12" s="28" t="s">
        <v>225</v>
      </c>
      <c r="E12" s="2" t="s">
        <v>70</v>
      </c>
      <c r="F12" s="26">
        <v>89502</v>
      </c>
    </row>
    <row r="13" spans="1:6" x14ac:dyDescent="0.2">
      <c r="A13" s="5">
        <v>315</v>
      </c>
      <c r="B13" s="2" t="s">
        <v>73</v>
      </c>
      <c r="C13" s="27" t="s">
        <v>74</v>
      </c>
      <c r="D13" s="28" t="s">
        <v>225</v>
      </c>
      <c r="E13" s="2" t="s">
        <v>70</v>
      </c>
      <c r="F13" s="26">
        <v>89502</v>
      </c>
    </row>
    <row r="14" spans="1:6" x14ac:dyDescent="0.2">
      <c r="A14" s="5">
        <v>316</v>
      </c>
      <c r="B14" s="2" t="s">
        <v>73</v>
      </c>
      <c r="C14" s="27" t="s">
        <v>74</v>
      </c>
      <c r="D14" s="28" t="s">
        <v>225</v>
      </c>
      <c r="E14" s="2" t="s">
        <v>70</v>
      </c>
      <c r="F14" s="26">
        <v>89502</v>
      </c>
    </row>
    <row r="15" spans="1:6" x14ac:dyDescent="0.2">
      <c r="A15" s="5">
        <v>317</v>
      </c>
      <c r="B15" s="2" t="s">
        <v>73</v>
      </c>
      <c r="C15" s="27" t="s">
        <v>74</v>
      </c>
      <c r="D15" s="28" t="s">
        <v>225</v>
      </c>
      <c r="E15" s="2" t="s">
        <v>70</v>
      </c>
      <c r="F15" s="26">
        <v>89502</v>
      </c>
    </row>
    <row r="16" spans="1:6" x14ac:dyDescent="0.2">
      <c r="A16" s="5">
        <v>318</v>
      </c>
      <c r="B16" s="2" t="s">
        <v>73</v>
      </c>
      <c r="C16" s="9" t="s">
        <v>74</v>
      </c>
      <c r="D16" s="28" t="s">
        <v>225</v>
      </c>
      <c r="E16" s="2" t="s">
        <v>70</v>
      </c>
      <c r="F16" s="26">
        <v>89502</v>
      </c>
    </row>
    <row r="17" spans="1:6" x14ac:dyDescent="0.2">
      <c r="A17" s="5">
        <v>403</v>
      </c>
      <c r="B17" s="2" t="s">
        <v>75</v>
      </c>
      <c r="C17" s="27" t="s">
        <v>296</v>
      </c>
      <c r="D17" s="28" t="s">
        <v>295</v>
      </c>
      <c r="E17" s="2" t="s">
        <v>76</v>
      </c>
      <c r="F17" s="26">
        <v>89820</v>
      </c>
    </row>
    <row r="18" spans="1:6" x14ac:dyDescent="0.2">
      <c r="A18" s="5">
        <v>406</v>
      </c>
      <c r="B18" s="2" t="s">
        <v>77</v>
      </c>
      <c r="C18" s="9" t="s">
        <v>78</v>
      </c>
      <c r="D18" s="8" t="s">
        <v>79</v>
      </c>
      <c r="E18" s="2" t="s">
        <v>80</v>
      </c>
      <c r="F18" s="26">
        <v>89049</v>
      </c>
    </row>
    <row r="19" spans="1:6" x14ac:dyDescent="0.2">
      <c r="A19" s="5">
        <v>409</v>
      </c>
      <c r="B19" s="2" t="s">
        <v>81</v>
      </c>
      <c r="C19" s="27" t="s">
        <v>82</v>
      </c>
      <c r="D19" s="28" t="s">
        <v>83</v>
      </c>
      <c r="E19" s="2" t="s">
        <v>84</v>
      </c>
      <c r="F19" s="26">
        <v>89415</v>
      </c>
    </row>
    <row r="20" spans="1:6" x14ac:dyDescent="0.2">
      <c r="A20" s="5">
        <v>413</v>
      </c>
      <c r="B20" s="2" t="s">
        <v>237</v>
      </c>
      <c r="C20" s="27" t="s">
        <v>235</v>
      </c>
      <c r="D20" s="28" t="s">
        <v>111</v>
      </c>
      <c r="E20" s="2" t="s">
        <v>112</v>
      </c>
      <c r="F20" s="26">
        <v>89301</v>
      </c>
    </row>
    <row r="21" spans="1:6" x14ac:dyDescent="0.2">
      <c r="A21" s="5">
        <v>414</v>
      </c>
      <c r="B21" s="2" t="s">
        <v>236</v>
      </c>
      <c r="C21" s="27" t="s">
        <v>235</v>
      </c>
      <c r="D21" s="28" t="s">
        <v>111</v>
      </c>
      <c r="E21" s="2" t="s">
        <v>112</v>
      </c>
      <c r="F21" s="26">
        <v>89301</v>
      </c>
    </row>
    <row r="22" spans="1:6" x14ac:dyDescent="0.2">
      <c r="A22" s="5">
        <v>417</v>
      </c>
      <c r="B22" s="2" t="s">
        <v>85</v>
      </c>
      <c r="C22" s="9" t="s">
        <v>266</v>
      </c>
      <c r="D22" s="28" t="s">
        <v>86</v>
      </c>
      <c r="E22" s="2" t="s">
        <v>87</v>
      </c>
      <c r="F22" s="26">
        <v>89801</v>
      </c>
    </row>
    <row r="23" spans="1:6" x14ac:dyDescent="0.2">
      <c r="A23" s="5">
        <v>419</v>
      </c>
      <c r="B23" s="2" t="s">
        <v>88</v>
      </c>
      <c r="C23" s="27" t="s">
        <v>89</v>
      </c>
      <c r="D23" s="28" t="s">
        <v>90</v>
      </c>
      <c r="E23" s="2" t="s">
        <v>91</v>
      </c>
      <c r="F23" s="26">
        <v>89447</v>
      </c>
    </row>
    <row r="24" spans="1:6" x14ac:dyDescent="0.2">
      <c r="A24" s="5">
        <v>420</v>
      </c>
      <c r="B24" s="2" t="s">
        <v>88</v>
      </c>
      <c r="C24" s="27" t="s">
        <v>92</v>
      </c>
      <c r="D24" s="8" t="s">
        <v>93</v>
      </c>
      <c r="E24" s="2" t="s">
        <v>94</v>
      </c>
      <c r="F24" s="26">
        <v>89403</v>
      </c>
    </row>
    <row r="25" spans="1:6" x14ac:dyDescent="0.2">
      <c r="A25" s="5">
        <v>421</v>
      </c>
      <c r="B25" s="2" t="s">
        <v>95</v>
      </c>
      <c r="C25" s="27" t="s">
        <v>96</v>
      </c>
      <c r="D25" s="28" t="s">
        <v>97</v>
      </c>
      <c r="E25" s="2" t="s">
        <v>98</v>
      </c>
      <c r="F25" s="26">
        <v>89419</v>
      </c>
    </row>
    <row r="26" spans="1:6" x14ac:dyDescent="0.2">
      <c r="A26" s="5">
        <v>422</v>
      </c>
      <c r="B26" s="2" t="s">
        <v>95</v>
      </c>
      <c r="C26" s="27" t="s">
        <v>99</v>
      </c>
      <c r="D26" s="28" t="s">
        <v>100</v>
      </c>
      <c r="E26" s="2" t="s">
        <v>101</v>
      </c>
      <c r="F26" s="26">
        <v>89445</v>
      </c>
    </row>
    <row r="27" spans="1:6" x14ac:dyDescent="0.2">
      <c r="A27" s="5">
        <v>423</v>
      </c>
      <c r="B27" s="2" t="s">
        <v>102</v>
      </c>
      <c r="C27" s="27" t="s">
        <v>103</v>
      </c>
      <c r="D27" s="28" t="s">
        <v>104</v>
      </c>
      <c r="E27" s="2" t="s">
        <v>105</v>
      </c>
      <c r="F27" s="26">
        <v>89706</v>
      </c>
    </row>
    <row r="28" spans="1:6" x14ac:dyDescent="0.2">
      <c r="A28" s="5">
        <v>424</v>
      </c>
      <c r="B28" s="2" t="s">
        <v>88</v>
      </c>
      <c r="C28" s="27" t="s">
        <v>106</v>
      </c>
      <c r="D28" s="28" t="s">
        <v>307</v>
      </c>
      <c r="E28" s="2" t="s">
        <v>107</v>
      </c>
      <c r="F28" s="26">
        <v>89408</v>
      </c>
    </row>
    <row r="29" spans="1:6" x14ac:dyDescent="0.2">
      <c r="A29" s="5">
        <v>425</v>
      </c>
      <c r="B29" s="2" t="s">
        <v>95</v>
      </c>
      <c r="C29" s="27" t="s">
        <v>108</v>
      </c>
      <c r="D29" s="8" t="s">
        <v>239</v>
      </c>
      <c r="E29" s="2" t="s">
        <v>109</v>
      </c>
      <c r="F29" s="26">
        <v>89406</v>
      </c>
    </row>
    <row r="30" spans="1:6" x14ac:dyDescent="0.2">
      <c r="A30" s="5">
        <v>426</v>
      </c>
      <c r="B30" s="2" t="s">
        <v>110</v>
      </c>
      <c r="C30" s="27" t="s">
        <v>235</v>
      </c>
      <c r="D30" s="28" t="s">
        <v>111</v>
      </c>
      <c r="E30" s="2" t="s">
        <v>112</v>
      </c>
      <c r="F30" s="26">
        <v>89301</v>
      </c>
    </row>
    <row r="31" spans="1:6" x14ac:dyDescent="0.2">
      <c r="A31" s="5">
        <v>427</v>
      </c>
      <c r="B31" s="2" t="s">
        <v>113</v>
      </c>
      <c r="C31" s="27" t="s">
        <v>297</v>
      </c>
      <c r="D31" s="28" t="s">
        <v>234</v>
      </c>
      <c r="E31" s="2" t="s">
        <v>114</v>
      </c>
      <c r="F31" s="26">
        <v>89410</v>
      </c>
    </row>
    <row r="32" spans="1:6" x14ac:dyDescent="0.2">
      <c r="A32" s="5">
        <v>428</v>
      </c>
      <c r="B32" s="2" t="s">
        <v>88</v>
      </c>
      <c r="C32" s="27" t="s">
        <v>89</v>
      </c>
      <c r="D32" s="28" t="s">
        <v>238</v>
      </c>
      <c r="E32" s="2" t="s">
        <v>115</v>
      </c>
      <c r="F32" s="26">
        <v>89429</v>
      </c>
    </row>
    <row r="33" spans="1:6" x14ac:dyDescent="0.2">
      <c r="A33" s="5">
        <v>455</v>
      </c>
      <c r="B33" s="2" t="s">
        <v>113</v>
      </c>
      <c r="C33" s="27" t="s">
        <v>116</v>
      </c>
      <c r="D33" s="28" t="s">
        <v>117</v>
      </c>
      <c r="E33" s="2" t="s">
        <v>105</v>
      </c>
      <c r="F33" s="26">
        <v>89706</v>
      </c>
    </row>
    <row r="34" spans="1:6" x14ac:dyDescent="0.2">
      <c r="A34" s="5">
        <v>501</v>
      </c>
      <c r="B34" s="2" t="s">
        <v>226</v>
      </c>
      <c r="C34" s="27" t="s">
        <v>118</v>
      </c>
      <c r="D34" s="28" t="s">
        <v>119</v>
      </c>
      <c r="E34" s="2" t="s">
        <v>61</v>
      </c>
      <c r="F34" s="26">
        <v>89107</v>
      </c>
    </row>
    <row r="35" spans="1:6" x14ac:dyDescent="0.2">
      <c r="A35" s="5">
        <v>502</v>
      </c>
      <c r="B35" s="2" t="s">
        <v>226</v>
      </c>
      <c r="C35" s="27" t="s">
        <v>120</v>
      </c>
      <c r="D35" s="28" t="s">
        <v>241</v>
      </c>
      <c r="E35" s="2" t="s">
        <v>61</v>
      </c>
      <c r="F35" s="26">
        <v>89104</v>
      </c>
    </row>
    <row r="36" spans="1:6" x14ac:dyDescent="0.2">
      <c r="A36" s="5">
        <v>503</v>
      </c>
      <c r="B36" s="2" t="s">
        <v>226</v>
      </c>
      <c r="C36" s="27" t="s">
        <v>121</v>
      </c>
      <c r="D36" s="28" t="s">
        <v>242</v>
      </c>
      <c r="E36" s="2" t="s">
        <v>61</v>
      </c>
      <c r="F36" s="26">
        <v>89115</v>
      </c>
    </row>
    <row r="37" spans="1:6" x14ac:dyDescent="0.2">
      <c r="A37" s="5">
        <v>504</v>
      </c>
      <c r="B37" s="2" t="s">
        <v>226</v>
      </c>
      <c r="C37" s="27" t="s">
        <v>122</v>
      </c>
      <c r="D37" s="8" t="s">
        <v>229</v>
      </c>
      <c r="E37" s="2" t="s">
        <v>123</v>
      </c>
      <c r="F37" s="26">
        <v>89027</v>
      </c>
    </row>
    <row r="38" spans="1:6" x14ac:dyDescent="0.2">
      <c r="A38" s="5">
        <v>505</v>
      </c>
      <c r="B38" s="2" t="s">
        <v>77</v>
      </c>
      <c r="C38" s="27" t="s">
        <v>124</v>
      </c>
      <c r="D38" s="28" t="s">
        <v>125</v>
      </c>
      <c r="E38" s="2" t="s">
        <v>126</v>
      </c>
      <c r="F38" s="26">
        <v>89048</v>
      </c>
    </row>
    <row r="39" spans="1:6" x14ac:dyDescent="0.2">
      <c r="A39" s="5">
        <v>601</v>
      </c>
      <c r="B39" s="2" t="s">
        <v>58</v>
      </c>
      <c r="C39" s="27" t="s">
        <v>127</v>
      </c>
      <c r="D39" s="28" t="s">
        <v>128</v>
      </c>
      <c r="E39" s="2" t="s">
        <v>190</v>
      </c>
      <c r="F39" s="26">
        <v>89030</v>
      </c>
    </row>
    <row r="40" spans="1:6" x14ac:dyDescent="0.2">
      <c r="A40" s="5">
        <v>602</v>
      </c>
      <c r="B40" s="2" t="s">
        <v>58</v>
      </c>
      <c r="C40" s="27" t="s">
        <v>129</v>
      </c>
      <c r="D40" s="26" t="s">
        <v>232</v>
      </c>
      <c r="E40" s="2" t="s">
        <v>61</v>
      </c>
      <c r="F40" s="26">
        <v>89119</v>
      </c>
    </row>
    <row r="41" spans="1:6" x14ac:dyDescent="0.2">
      <c r="A41" s="5">
        <v>650</v>
      </c>
      <c r="B41" s="2" t="s">
        <v>130</v>
      </c>
      <c r="C41" s="27" t="s">
        <v>131</v>
      </c>
      <c r="D41" s="28" t="s">
        <v>243</v>
      </c>
      <c r="E41" s="2" t="s">
        <v>61</v>
      </c>
      <c r="F41" s="26">
        <v>89103</v>
      </c>
    </row>
    <row r="42" spans="1:6" x14ac:dyDescent="0.2">
      <c r="A42" s="5">
        <v>651</v>
      </c>
      <c r="B42" s="2" t="s">
        <v>130</v>
      </c>
      <c r="C42" s="27" t="s">
        <v>132</v>
      </c>
      <c r="D42" s="28" t="s">
        <v>244</v>
      </c>
      <c r="E42" s="2" t="s">
        <v>61</v>
      </c>
      <c r="F42" s="26">
        <v>89121</v>
      </c>
    </row>
    <row r="43" spans="1:6" x14ac:dyDescent="0.2">
      <c r="A43" s="5">
        <v>720</v>
      </c>
      <c r="B43" s="2" t="s">
        <v>133</v>
      </c>
      <c r="C43" s="27" t="s">
        <v>134</v>
      </c>
      <c r="D43" s="28" t="s">
        <v>135</v>
      </c>
      <c r="E43" s="2" t="s">
        <v>136</v>
      </c>
      <c r="F43" s="26">
        <v>89074</v>
      </c>
    </row>
    <row r="44" spans="1:6" x14ac:dyDescent="0.2">
      <c r="A44" s="5">
        <v>721</v>
      </c>
      <c r="B44" s="2" t="s">
        <v>133</v>
      </c>
      <c r="C44" s="27" t="s">
        <v>228</v>
      </c>
      <c r="D44" s="28" t="s">
        <v>240</v>
      </c>
      <c r="E44" s="2" t="s">
        <v>61</v>
      </c>
      <c r="F44" s="26">
        <v>89113</v>
      </c>
    </row>
    <row r="45" spans="1:6" x14ac:dyDescent="0.2">
      <c r="A45" s="5">
        <v>722</v>
      </c>
      <c r="B45" s="2" t="s">
        <v>299</v>
      </c>
      <c r="C45" s="27"/>
      <c r="D45" s="28" t="s">
        <v>300</v>
      </c>
      <c r="E45" s="2" t="s">
        <v>136</v>
      </c>
      <c r="F45" s="26">
        <v>89015</v>
      </c>
    </row>
    <row r="46" spans="1:6" x14ac:dyDescent="0.2">
      <c r="A46" s="5">
        <v>801</v>
      </c>
      <c r="B46" s="2" t="s">
        <v>137</v>
      </c>
      <c r="C46" s="27" t="s">
        <v>138</v>
      </c>
      <c r="D46" s="8" t="s">
        <v>139</v>
      </c>
      <c r="E46" s="2" t="s">
        <v>61</v>
      </c>
      <c r="F46" s="26">
        <v>89101</v>
      </c>
    </row>
    <row r="47" spans="1:6" x14ac:dyDescent="0.2">
      <c r="A47" s="5">
        <v>802</v>
      </c>
      <c r="B47" s="2" t="s">
        <v>137</v>
      </c>
      <c r="C47" s="27" t="s">
        <v>140</v>
      </c>
      <c r="D47" s="29" t="s">
        <v>141</v>
      </c>
      <c r="E47" s="2" t="s">
        <v>136</v>
      </c>
      <c r="F47" s="26">
        <v>89015</v>
      </c>
    </row>
    <row r="48" spans="1:6" x14ac:dyDescent="0.2">
      <c r="A48" s="5">
        <v>803</v>
      </c>
      <c r="B48" s="2" t="s">
        <v>226</v>
      </c>
      <c r="C48" s="27" t="s">
        <v>142</v>
      </c>
      <c r="D48" s="28" t="s">
        <v>298</v>
      </c>
      <c r="E48" s="2" t="s">
        <v>61</v>
      </c>
      <c r="F48" s="26">
        <v>89191</v>
      </c>
    </row>
    <row r="49" spans="1:5" x14ac:dyDescent="0.2">
      <c r="A49" s="27"/>
      <c r="B49" s="29"/>
      <c r="C49" s="27"/>
      <c r="D49" s="28"/>
      <c r="E49" s="2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1048576"/>
  <sheetViews>
    <sheetView topLeftCell="B133" workbookViewId="0">
      <selection activeCell="C138" sqref="C138"/>
    </sheetView>
  </sheetViews>
  <sheetFormatPr defaultColWidth="9.140625" defaultRowHeight="15" x14ac:dyDescent="0.25"/>
  <cols>
    <col min="1" max="1" width="63.7109375" style="117" bestFit="1" customWidth="1"/>
    <col min="2" max="2" width="14.140625" style="36" bestFit="1" customWidth="1"/>
    <col min="3" max="3" width="44.42578125" style="31" bestFit="1" customWidth="1"/>
    <col min="4" max="4" width="16.42578125" style="26" bestFit="1" customWidth="1"/>
    <col min="5" max="5" width="7.7109375" style="26" bestFit="1" customWidth="1"/>
    <col min="6" max="6" width="14.85546875" style="38" bestFit="1" customWidth="1"/>
    <col min="7" max="7" width="14.85546875" style="38" customWidth="1"/>
    <col min="8" max="8" width="8.85546875"/>
    <col min="9" max="9" width="9.140625" style="26"/>
    <col min="10" max="10" width="6.140625" style="26" bestFit="1" customWidth="1"/>
    <col min="11" max="16384" width="9.140625" style="26"/>
  </cols>
  <sheetData>
    <row r="1" spans="1:9" x14ac:dyDescent="0.25">
      <c r="A1" s="116" t="s">
        <v>205</v>
      </c>
      <c r="B1" s="35" t="s">
        <v>180</v>
      </c>
      <c r="C1" s="73" t="s">
        <v>182</v>
      </c>
      <c r="D1" s="26" t="s">
        <v>181</v>
      </c>
      <c r="E1" s="26" t="s">
        <v>183</v>
      </c>
      <c r="F1" s="37" t="s">
        <v>184</v>
      </c>
      <c r="G1" s="43" t="s">
        <v>209</v>
      </c>
      <c r="H1" s="43" t="s">
        <v>283</v>
      </c>
      <c r="I1"/>
    </row>
    <row r="2" spans="1:9" x14ac:dyDescent="0.25">
      <c r="A2" s="116" t="str">
        <f>CONCATENATE(SFInfo[[#This Row],[Formula name]],SFInfo[[#This Row],[Flavor]],SFInfo[[#This Row],[Type]])</f>
        <v>ALFAMINOUnflavoredpwd</v>
      </c>
      <c r="B2" s="36">
        <v>984025</v>
      </c>
      <c r="C2" s="31" t="s">
        <v>291</v>
      </c>
      <c r="D2" s="74" t="s">
        <v>51</v>
      </c>
      <c r="E2" s="26" t="s">
        <v>179</v>
      </c>
      <c r="F2" s="38" t="s">
        <v>174</v>
      </c>
      <c r="G2" s="38" t="s">
        <v>290</v>
      </c>
      <c r="H2" s="116"/>
      <c r="I2"/>
    </row>
    <row r="3" spans="1:9" x14ac:dyDescent="0.25">
      <c r="A3" s="116" t="str">
        <f>CONCATENATE(SFInfo[[#This Row],[Formula name]],SFInfo[[#This Row],[Flavor]],SFInfo[[#This Row],[Type]])</f>
        <v>ALFAMINO JRUnflavoredpwd</v>
      </c>
      <c r="B3" s="36">
        <v>984026</v>
      </c>
      <c r="C3" s="31" t="s">
        <v>301</v>
      </c>
      <c r="D3" s="74" t="s">
        <v>51</v>
      </c>
      <c r="E3" s="26" t="s">
        <v>179</v>
      </c>
      <c r="F3" s="38" t="s">
        <v>174</v>
      </c>
      <c r="G3" s="38" t="s">
        <v>290</v>
      </c>
      <c r="I3"/>
    </row>
    <row r="4" spans="1:9" x14ac:dyDescent="0.25">
      <c r="A4" s="38" t="str">
        <f>CONCATENATE(SFInfo[[#This Row],[Formula name]],SFInfo[[#This Row],[Flavor]],SFInfo[[#This Row],[Type]])</f>
        <v>ALIMENTUMUnflavoredpwd</v>
      </c>
      <c r="B4" s="36">
        <v>64715</v>
      </c>
      <c r="C4" s="31" t="s">
        <v>0</v>
      </c>
      <c r="D4" s="74" t="s">
        <v>51</v>
      </c>
      <c r="E4" s="26" t="s">
        <v>179</v>
      </c>
      <c r="F4" s="38" t="s">
        <v>172</v>
      </c>
      <c r="G4" s="38">
        <v>6</v>
      </c>
      <c r="I4"/>
    </row>
    <row r="5" spans="1:9" x14ac:dyDescent="0.25">
      <c r="A5" s="38" t="str">
        <f>CONCATENATE(SFInfo[[#This Row],[Formula name]],SFInfo[[#This Row],[Flavor]],SFInfo[[#This Row],[Type]])</f>
        <v>ALIMENTUM RTF 32OZUnflavoredrtf</v>
      </c>
      <c r="B5" s="36">
        <v>57512</v>
      </c>
      <c r="C5" s="31" t="s">
        <v>316</v>
      </c>
      <c r="D5" s="74" t="s">
        <v>51</v>
      </c>
      <c r="E5" s="26" t="s">
        <v>185</v>
      </c>
      <c r="F5" s="38" t="s">
        <v>172</v>
      </c>
      <c r="G5" s="38">
        <v>6</v>
      </c>
      <c r="I5"/>
    </row>
    <row r="6" spans="1:9" x14ac:dyDescent="0.25">
      <c r="A6" s="38" t="str">
        <f>CONCATENATE(SFInfo[[#This Row],[Formula name]],SFInfo[[#This Row],[Flavor]],SFInfo[[#This Row],[Type]])</f>
        <v>ALIMENTUM RTF 8OZUnflavoredrtf</v>
      </c>
      <c r="B6" s="36">
        <v>57508</v>
      </c>
      <c r="C6" s="31" t="s">
        <v>315</v>
      </c>
      <c r="D6" s="74" t="s">
        <v>51</v>
      </c>
      <c r="E6" s="26" t="s">
        <v>185</v>
      </c>
      <c r="F6" s="38" t="s">
        <v>172</v>
      </c>
      <c r="G6" s="38" t="s">
        <v>317</v>
      </c>
      <c r="I6"/>
    </row>
    <row r="7" spans="1:9" x14ac:dyDescent="0.25">
      <c r="A7" s="38" t="str">
        <f>CONCATENATE(SFInfo[[#This Row],[Formula name]],SFInfo[[#This Row],[Flavor]],SFInfo[[#This Row],[Type]])</f>
        <v>BOOSTChocolatertf</v>
      </c>
      <c r="B7" s="36">
        <v>1178519</v>
      </c>
      <c r="C7" s="31" t="s">
        <v>1</v>
      </c>
      <c r="D7" s="74" t="s">
        <v>46</v>
      </c>
      <c r="E7" s="26" t="s">
        <v>185</v>
      </c>
      <c r="F7" s="38" t="s">
        <v>174</v>
      </c>
      <c r="G7" s="38">
        <v>27</v>
      </c>
      <c r="I7"/>
    </row>
    <row r="8" spans="1:9" x14ac:dyDescent="0.25">
      <c r="A8" s="38" t="str">
        <f>CONCATENATE(SFInfo[[#This Row],[Formula name]],SFInfo[[#This Row],[Flavor]],SFInfo[[#This Row],[Type]])</f>
        <v>BOOSTStrawberryrtf</v>
      </c>
      <c r="B8" s="36">
        <v>1178520</v>
      </c>
      <c r="C8" s="31" t="s">
        <v>1</v>
      </c>
      <c r="D8" s="74" t="s">
        <v>49</v>
      </c>
      <c r="E8" s="26" t="s">
        <v>185</v>
      </c>
      <c r="F8" s="38" t="s">
        <v>174</v>
      </c>
      <c r="G8" s="38">
        <v>27</v>
      </c>
      <c r="I8"/>
    </row>
    <row r="9" spans="1:9" x14ac:dyDescent="0.25">
      <c r="A9" s="38" t="str">
        <f>CONCATENATE(SFInfo[[#This Row],[Formula name]],SFInfo[[#This Row],[Flavor]],SFInfo[[#This Row],[Type]])</f>
        <v>BOOSTVanillartf</v>
      </c>
      <c r="B9" s="36">
        <v>1178521</v>
      </c>
      <c r="C9" s="31" t="s">
        <v>1</v>
      </c>
      <c r="D9" s="74" t="s">
        <v>52</v>
      </c>
      <c r="E9" s="26" t="s">
        <v>185</v>
      </c>
      <c r="F9" s="38" t="s">
        <v>174</v>
      </c>
      <c r="G9" s="38">
        <v>27</v>
      </c>
      <c r="H9" t="s">
        <v>282</v>
      </c>
      <c r="I9"/>
    </row>
    <row r="10" spans="1:9" x14ac:dyDescent="0.25">
      <c r="A10" s="38" t="str">
        <f>CONCATENATE(SFInfo[[#This Row],[Formula name]],SFInfo[[#This Row],[Flavor]],SFInfo[[#This Row],[Type]])</f>
        <v>BOOST HPVanillartf</v>
      </c>
      <c r="B10" s="36">
        <v>1178523</v>
      </c>
      <c r="C10" s="31" t="s">
        <v>2</v>
      </c>
      <c r="D10" s="74" t="s">
        <v>52</v>
      </c>
      <c r="E10" s="26" t="s">
        <v>185</v>
      </c>
      <c r="F10" s="38" t="s">
        <v>174</v>
      </c>
      <c r="G10" s="38">
        <v>24</v>
      </c>
      <c r="I10"/>
    </row>
    <row r="11" spans="1:9" x14ac:dyDescent="0.25">
      <c r="A11" s="38" t="str">
        <f>CONCATENATE(SFInfo[[#This Row],[Formula name]],SFInfo[[#This Row],[Flavor]],SFInfo[[#This Row],[Type]])</f>
        <v>BOOST KID ESSENTIALSChocolatertf</v>
      </c>
      <c r="B11" s="36">
        <v>1178506</v>
      </c>
      <c r="C11" s="34" t="s">
        <v>3</v>
      </c>
      <c r="D11" s="74" t="s">
        <v>46</v>
      </c>
      <c r="E11" s="26" t="s">
        <v>185</v>
      </c>
      <c r="F11" s="38" t="s">
        <v>174</v>
      </c>
      <c r="G11" s="38">
        <v>27</v>
      </c>
      <c r="I11"/>
    </row>
    <row r="12" spans="1:9" x14ac:dyDescent="0.25">
      <c r="A12" s="38" t="str">
        <f>CONCATENATE(SFInfo[[#This Row],[Formula name]],SFInfo[[#This Row],[Flavor]],SFInfo[[#This Row],[Type]])</f>
        <v>BOOST KID ESSENTIALSStrawberryrtf</v>
      </c>
      <c r="B12" s="36">
        <v>1178507</v>
      </c>
      <c r="C12" s="34" t="s">
        <v>3</v>
      </c>
      <c r="D12" s="74" t="s">
        <v>49</v>
      </c>
      <c r="E12" s="26" t="s">
        <v>185</v>
      </c>
      <c r="F12" s="38" t="s">
        <v>174</v>
      </c>
      <c r="G12" s="38">
        <v>27</v>
      </c>
      <c r="I12"/>
    </row>
    <row r="13" spans="1:9" x14ac:dyDescent="0.25">
      <c r="A13" s="38" t="str">
        <f>CONCATENATE(SFInfo[[#This Row],[Formula name]],SFInfo[[#This Row],[Flavor]],SFInfo[[#This Row],[Type]])</f>
        <v>BOOST KID ESSENTIALSVanillartf</v>
      </c>
      <c r="B13" s="36">
        <v>1178508</v>
      </c>
      <c r="C13" s="34" t="s">
        <v>3</v>
      </c>
      <c r="D13" s="74" t="s">
        <v>52</v>
      </c>
      <c r="E13" s="26" t="s">
        <v>185</v>
      </c>
      <c r="F13" s="38" t="s">
        <v>174</v>
      </c>
      <c r="G13" s="38">
        <v>27</v>
      </c>
      <c r="I13"/>
    </row>
    <row r="14" spans="1:9" x14ac:dyDescent="0.25">
      <c r="A14" s="38" t="str">
        <f>CONCATENATE(SFInfo[[#This Row],[Formula name]],SFInfo[[#This Row],[Flavor]],SFInfo[[#This Row],[Type]])</f>
        <v>BOOST KID ESSENTIALS 1.5Chocolatertf</v>
      </c>
      <c r="B14" s="36">
        <v>1178509</v>
      </c>
      <c r="C14" s="31" t="s">
        <v>4</v>
      </c>
      <c r="D14" s="74" t="s">
        <v>46</v>
      </c>
      <c r="E14" s="26" t="s">
        <v>185</v>
      </c>
      <c r="F14" s="38" t="s">
        <v>174</v>
      </c>
      <c r="G14" s="38">
        <v>27</v>
      </c>
      <c r="I14"/>
    </row>
    <row r="15" spans="1:9" x14ac:dyDescent="0.25">
      <c r="A15" s="38" t="str">
        <f>CONCATENATE(SFInfo[[#This Row],[Formula name]],SFInfo[[#This Row],[Flavor]],SFInfo[[#This Row],[Type]])</f>
        <v>BOOST KID ESSENTIALS 1.5Vanillartf</v>
      </c>
      <c r="B15" s="36">
        <v>1178510</v>
      </c>
      <c r="C15" s="113" t="s">
        <v>4</v>
      </c>
      <c r="D15" s="74" t="s">
        <v>52</v>
      </c>
      <c r="E15" s="26" t="s">
        <v>185</v>
      </c>
      <c r="F15" s="38" t="s">
        <v>174</v>
      </c>
      <c r="G15" s="38">
        <v>27</v>
      </c>
      <c r="I15"/>
    </row>
    <row r="16" spans="1:9" x14ac:dyDescent="0.25">
      <c r="A16" s="38" t="str">
        <f>CONCATENATE(SFInfo[[#This Row],[Formula name]],SFInfo[[#This Row],[Flavor]],SFInfo[[#This Row],[Type]])</f>
        <v>BOOST KID ESSENTIALS 1.5Strawberryrtf</v>
      </c>
      <c r="B16" s="36">
        <v>1178511</v>
      </c>
      <c r="C16" s="113" t="s">
        <v>4</v>
      </c>
      <c r="D16" s="74" t="s">
        <v>49</v>
      </c>
      <c r="E16" s="26" t="s">
        <v>185</v>
      </c>
      <c r="F16" s="38" t="s">
        <v>174</v>
      </c>
      <c r="G16" s="38" t="s">
        <v>280</v>
      </c>
      <c r="I16"/>
    </row>
    <row r="17" spans="1:13" x14ac:dyDescent="0.25">
      <c r="A17" s="38" t="str">
        <f>CONCATENATE(SFInfo[[#This Row],[Formula name]],SFInfo[[#This Row],[Flavor]],SFInfo[[#This Row],[Type]])</f>
        <v>BOOST KID ESSENTIALS 1.5 FIBERVanillartf</v>
      </c>
      <c r="B17" s="36">
        <v>1178512</v>
      </c>
      <c r="C17" s="33" t="s">
        <v>261</v>
      </c>
      <c r="D17" s="74" t="s">
        <v>52</v>
      </c>
      <c r="E17" s="26" t="s">
        <v>185</v>
      </c>
      <c r="F17" s="38" t="s">
        <v>174</v>
      </c>
      <c r="G17" s="38">
        <v>27</v>
      </c>
      <c r="I17"/>
    </row>
    <row r="18" spans="1:13" x14ac:dyDescent="0.25">
      <c r="A18" s="38" t="str">
        <f>CONCATENATE(SFInfo[[#This Row],[Formula name]],SFInfo[[#This Row],[Flavor]],SFInfo[[#This Row],[Type]])</f>
        <v>BOOST PLSStrawberryrtf</v>
      </c>
      <c r="B18" s="36">
        <v>1211653</v>
      </c>
      <c r="C18" s="31" t="s">
        <v>5</v>
      </c>
      <c r="D18" s="74" t="s">
        <v>49</v>
      </c>
      <c r="E18" s="26" t="s">
        <v>185</v>
      </c>
      <c r="F18" s="38" t="s">
        <v>174</v>
      </c>
      <c r="G18" s="38">
        <v>24</v>
      </c>
      <c r="I18"/>
    </row>
    <row r="19" spans="1:13" x14ac:dyDescent="0.25">
      <c r="A19" s="38" t="str">
        <f>CONCATENATE(SFInfo[[#This Row],[Formula name]],SFInfo[[#This Row],[Flavor]],SFInfo[[#This Row],[Type]])</f>
        <v>BOOST PLSVanillartf</v>
      </c>
      <c r="B19" s="36">
        <v>1178526</v>
      </c>
      <c r="C19" s="31" t="s">
        <v>5</v>
      </c>
      <c r="D19" s="74" t="s">
        <v>52</v>
      </c>
      <c r="E19" s="26" t="s">
        <v>185</v>
      </c>
      <c r="F19" s="38" t="s">
        <v>174</v>
      </c>
      <c r="G19" s="38">
        <v>24</v>
      </c>
      <c r="I19"/>
    </row>
    <row r="20" spans="1:13" x14ac:dyDescent="0.25">
      <c r="A20" s="38" t="str">
        <f>CONCATENATE(SFInfo[[#This Row],[Formula name]],SFInfo[[#This Row],[Flavor]],SFInfo[[#This Row],[Type]])</f>
        <v>BOOST PLSChocolatertf</v>
      </c>
      <c r="B20" s="36">
        <v>1178524</v>
      </c>
      <c r="C20" s="31" t="s">
        <v>5</v>
      </c>
      <c r="D20" s="74" t="s">
        <v>46</v>
      </c>
      <c r="E20" s="26" t="s">
        <v>185</v>
      </c>
      <c r="F20" s="38" t="s">
        <v>174</v>
      </c>
      <c r="G20" s="38">
        <v>24</v>
      </c>
      <c r="I20"/>
    </row>
    <row r="21" spans="1:13" x14ac:dyDescent="0.25">
      <c r="A21" s="38" t="str">
        <f>CONCATENATE(SFInfo[[#This Row],[Formula name]],SFInfo[[#This Row],[Flavor]],SFInfo[[#This Row],[Type]])</f>
        <v>CALCILO XDUnflavoredpwd</v>
      </c>
      <c r="B21" s="36">
        <v>53328</v>
      </c>
      <c r="C21" s="34" t="s">
        <v>6</v>
      </c>
      <c r="D21" s="74" t="s">
        <v>51</v>
      </c>
      <c r="E21" s="26" t="s">
        <v>179</v>
      </c>
      <c r="F21" s="38" t="s">
        <v>172</v>
      </c>
      <c r="G21" s="38">
        <v>6</v>
      </c>
      <c r="I21"/>
    </row>
    <row r="22" spans="1:13" x14ac:dyDescent="0.25">
      <c r="A22" s="38" t="str">
        <f>CONCATENATE(SFInfo[[#This Row],[Formula name]],SFInfo[[#This Row],[Flavor]],SFInfo[[#This Row],[Type]])</f>
        <v>COMPLEAT PEDIATRIC 0.6Unflavoredrtf</v>
      </c>
      <c r="B22" s="36">
        <v>805445</v>
      </c>
      <c r="C22" s="30" t="s">
        <v>7</v>
      </c>
      <c r="D22" s="74" t="s">
        <v>51</v>
      </c>
      <c r="E22" s="26" t="s">
        <v>185</v>
      </c>
      <c r="F22" s="38" t="s">
        <v>174</v>
      </c>
      <c r="G22" s="38">
        <v>24</v>
      </c>
      <c r="I22"/>
    </row>
    <row r="23" spans="1:13" x14ac:dyDescent="0.25">
      <c r="A23" s="38" t="str">
        <f>CONCATENATE(SFInfo[[#This Row],[Formula name]],SFInfo[[#This Row],[Flavor]],SFInfo[[#This Row],[Type]])</f>
        <v>COMPLEAT PEDIATRIC 1.0Unflavoredrtf</v>
      </c>
      <c r="B23" s="36">
        <v>855367</v>
      </c>
      <c r="C23" s="30" t="s">
        <v>8</v>
      </c>
      <c r="D23" s="74" t="s">
        <v>51</v>
      </c>
      <c r="E23" s="26" t="s">
        <v>185</v>
      </c>
      <c r="F23" s="38" t="s">
        <v>174</v>
      </c>
      <c r="G23" s="38">
        <v>24</v>
      </c>
      <c r="I23"/>
      <c r="L23"/>
      <c r="M23"/>
    </row>
    <row r="24" spans="1:13" x14ac:dyDescent="0.25">
      <c r="A24" s="38" t="str">
        <f>CONCATENATE(SFInfo[[#This Row],[Formula name]],SFInfo[[#This Row],[Flavor]],SFInfo[[#This Row],[Type]])</f>
        <v>CYCLINEX-1Unflavoredpwd</v>
      </c>
      <c r="B24" s="36">
        <v>51144</v>
      </c>
      <c r="C24" s="34" t="s">
        <v>9</v>
      </c>
      <c r="D24" s="74" t="s">
        <v>51</v>
      </c>
      <c r="E24" s="26" t="s">
        <v>179</v>
      </c>
      <c r="F24" s="38" t="s">
        <v>172</v>
      </c>
      <c r="G24" s="38">
        <v>6</v>
      </c>
      <c r="I24"/>
    </row>
    <row r="25" spans="1:13" x14ac:dyDescent="0.25">
      <c r="A25" s="38" t="str">
        <f>CONCATENATE(SFInfo[[#This Row],[Formula name]],SFInfo[[#This Row],[Flavor]],SFInfo[[#This Row],[Type]])</f>
        <v>CYCLINEX-2Unflavoredpwd</v>
      </c>
      <c r="B25" s="36">
        <v>67034</v>
      </c>
      <c r="C25" s="34" t="s">
        <v>259</v>
      </c>
      <c r="D25" s="74" t="s">
        <v>51</v>
      </c>
      <c r="E25" s="26" t="s">
        <v>179</v>
      </c>
      <c r="F25" s="38" t="s">
        <v>172</v>
      </c>
      <c r="G25" s="38">
        <v>6</v>
      </c>
      <c r="I25"/>
    </row>
    <row r="26" spans="1:13" x14ac:dyDescent="0.25">
      <c r="A26" s="38" t="str">
        <f>CONCATENATE(SFInfo[[#This Row],[Formula name]],SFInfo[[#This Row],[Flavor]],SFInfo[[#This Row],[Type]])</f>
        <v>DUOCALUnflavoredpwd</v>
      </c>
      <c r="B26" s="36">
        <v>49828</v>
      </c>
      <c r="C26" s="30" t="s">
        <v>10</v>
      </c>
      <c r="D26" s="74" t="s">
        <v>51</v>
      </c>
      <c r="E26" s="26" t="s">
        <v>179</v>
      </c>
      <c r="F26" s="38" t="s">
        <v>175</v>
      </c>
      <c r="G26" s="38">
        <v>6</v>
      </c>
      <c r="I26"/>
    </row>
    <row r="27" spans="1:13" x14ac:dyDescent="0.25">
      <c r="A27" s="38" t="str">
        <f>CONCATENATE(SFInfo[[#This Row],[Formula name]],SFInfo[[#This Row],[Flavor]],SFInfo[[#This Row],[Type]])</f>
        <v>ELECARE INFANT DHA/ARA Unflavoredpwd</v>
      </c>
      <c r="B27" s="36">
        <v>55251</v>
      </c>
      <c r="C27" s="33" t="s">
        <v>11</v>
      </c>
      <c r="D27" s="74" t="s">
        <v>51</v>
      </c>
      <c r="E27" s="26" t="s">
        <v>179</v>
      </c>
      <c r="F27" s="38" t="s">
        <v>172</v>
      </c>
      <c r="G27" s="38">
        <v>6</v>
      </c>
      <c r="I27"/>
    </row>
    <row r="28" spans="1:13" x14ac:dyDescent="0.25">
      <c r="A28" s="38" t="str">
        <f>CONCATENATE(SFInfo[[#This Row],[Formula name]],SFInfo[[#This Row],[Flavor]],SFInfo[[#This Row],[Type]])</f>
        <v>ELECARE JRUnflavoredpwd</v>
      </c>
      <c r="B28" s="36">
        <v>55253</v>
      </c>
      <c r="C28" s="31" t="s">
        <v>12</v>
      </c>
      <c r="D28" s="74" t="s">
        <v>51</v>
      </c>
      <c r="E28" s="26" t="s">
        <v>179</v>
      </c>
      <c r="F28" s="38" t="s">
        <v>172</v>
      </c>
      <c r="G28" s="38">
        <v>6</v>
      </c>
      <c r="I28"/>
    </row>
    <row r="29" spans="1:13" x14ac:dyDescent="0.25">
      <c r="A29" s="38" t="str">
        <f>CONCATENATE(SFInfo[[#This Row],[Formula name]],SFInfo[[#This Row],[Flavor]],SFInfo[[#This Row],[Type]])</f>
        <v>ELECARE JRVanillapwd</v>
      </c>
      <c r="B29" s="36">
        <v>56585</v>
      </c>
      <c r="C29" s="31" t="s">
        <v>12</v>
      </c>
      <c r="D29" s="74" t="s">
        <v>52</v>
      </c>
      <c r="E29" s="26" t="s">
        <v>179</v>
      </c>
      <c r="F29" s="38" t="s">
        <v>172</v>
      </c>
      <c r="G29" s="38">
        <v>6</v>
      </c>
      <c r="I29"/>
      <c r="L29" s="114"/>
    </row>
    <row r="30" spans="1:13" x14ac:dyDescent="0.25">
      <c r="A30" s="38" t="str">
        <f>CONCATENATE(SFInfo[[#This Row],[Formula name]],SFInfo[[#This Row],[Flavor]],SFInfo[[#This Row],[Type]])</f>
        <v>ENFAGROW PREM. TODDLER NEXT STEP 24OZNatural Milk Flavorpwd</v>
      </c>
      <c r="B30" s="36">
        <v>167206</v>
      </c>
      <c r="C30" s="31" t="s">
        <v>318</v>
      </c>
      <c r="D30" s="4" t="s">
        <v>305</v>
      </c>
      <c r="E30" s="26" t="s">
        <v>179</v>
      </c>
      <c r="F30" s="38" t="s">
        <v>173</v>
      </c>
      <c r="G30" s="38">
        <v>4</v>
      </c>
      <c r="I30"/>
      <c r="L30" s="115"/>
    </row>
    <row r="31" spans="1:13" x14ac:dyDescent="0.25">
      <c r="A31" s="38" t="str">
        <f>CONCATENATE(SFInfo[[#This Row],[Formula name]],SFInfo[[#This Row],[Flavor]],SFInfo[[#This Row],[Type]])</f>
        <v>ENFAGROW PREM. TODDLER NEXT STEP 32OZNatural Milk Flavorpwd</v>
      </c>
      <c r="B31" s="36">
        <v>167229</v>
      </c>
      <c r="C31" s="31" t="s">
        <v>319</v>
      </c>
      <c r="D31" s="4" t="s">
        <v>305</v>
      </c>
      <c r="E31" s="26" t="s">
        <v>179</v>
      </c>
      <c r="F31" s="38" t="s">
        <v>173</v>
      </c>
      <c r="G31" s="38">
        <v>4</v>
      </c>
      <c r="I31"/>
      <c r="L31" s="115"/>
    </row>
    <row r="32" spans="1:13" x14ac:dyDescent="0.25">
      <c r="A32" s="38" t="str">
        <f>CONCATENATE(SFInfo[[#This Row],[Formula name]],SFInfo[[#This Row],[Flavor]],SFInfo[[#This Row],[Type]])</f>
        <v>ENFAGROW TODDLER NEXT STEPVanillapwd</v>
      </c>
      <c r="B32" s="36">
        <v>869217</v>
      </c>
      <c r="C32" s="31" t="s">
        <v>267</v>
      </c>
      <c r="D32" s="74" t="s">
        <v>52</v>
      </c>
      <c r="E32" s="26" t="s">
        <v>179</v>
      </c>
      <c r="F32" s="38" t="s">
        <v>173</v>
      </c>
      <c r="G32" s="38">
        <v>4</v>
      </c>
      <c r="I32"/>
    </row>
    <row r="33" spans="1:9" x14ac:dyDescent="0.25">
      <c r="A33" s="38" t="str">
        <f>CONCATENATE(SFInfo[[#This Row],[Formula name]],SFInfo[[#This Row],[Flavor]],SFInfo[[#This Row],[Type]])</f>
        <v>ENFAML ARUnflavoredpwd</v>
      </c>
      <c r="B33" s="36">
        <v>498201</v>
      </c>
      <c r="C33" s="31" t="s">
        <v>320</v>
      </c>
      <c r="D33" s="74" t="s">
        <v>51</v>
      </c>
      <c r="E33" s="26" t="s">
        <v>179</v>
      </c>
      <c r="F33" s="38" t="s">
        <v>173</v>
      </c>
      <c r="G33" s="38" t="s">
        <v>290</v>
      </c>
      <c r="I33"/>
    </row>
    <row r="34" spans="1:9" x14ac:dyDescent="0.25">
      <c r="A34" s="38" t="str">
        <f>CONCATENATE(SFInfo[[#This Row],[Formula name]],SFInfo[[#This Row],[Flavor]],SFInfo[[#This Row],[Type]])</f>
        <v>ENFAMIL ENSPIRE INFANTUnflavoredpwd</v>
      </c>
      <c r="B34" s="36">
        <v>157401</v>
      </c>
      <c r="C34" s="31" t="s">
        <v>321</v>
      </c>
      <c r="D34" s="74" t="s">
        <v>51</v>
      </c>
      <c r="E34" s="26" t="s">
        <v>179</v>
      </c>
      <c r="F34" s="38" t="s">
        <v>173</v>
      </c>
      <c r="G34" s="38" t="s">
        <v>220</v>
      </c>
      <c r="I34"/>
    </row>
    <row r="35" spans="1:9" x14ac:dyDescent="0.25">
      <c r="A35" s="38" t="str">
        <f>CONCATENATE(SFInfo[[#This Row],[Formula name]],SFInfo[[#This Row],[Flavor]],SFInfo[[#This Row],[Type]])</f>
        <v>ENFAMIL ENSPIRE GENTLEASEUnflavoredpwd</v>
      </c>
      <c r="B35" s="36">
        <v>172804</v>
      </c>
      <c r="C35" s="31" t="s">
        <v>322</v>
      </c>
      <c r="D35" s="74" t="s">
        <v>51</v>
      </c>
      <c r="E35" s="26" t="s">
        <v>179</v>
      </c>
      <c r="F35" s="38" t="s">
        <v>173</v>
      </c>
      <c r="G35" s="38" t="s">
        <v>220</v>
      </c>
      <c r="I35"/>
    </row>
    <row r="36" spans="1:9" x14ac:dyDescent="0.25">
      <c r="A36" s="38" t="str">
        <f>CONCATENATE(SFInfo[[#This Row],[Formula name]],SFInfo[[#This Row],[Flavor]],SFInfo[[#This Row],[Type]])</f>
        <v>ENFAMIL GENTLEASEUnflavoredpwd</v>
      </c>
      <c r="B36" s="36">
        <v>174101</v>
      </c>
      <c r="C36" s="31" t="s">
        <v>323</v>
      </c>
      <c r="D36" s="74" t="s">
        <v>51</v>
      </c>
      <c r="E36" s="26" t="s">
        <v>179</v>
      </c>
      <c r="F36" s="38" t="s">
        <v>173</v>
      </c>
      <c r="G36" s="38" t="s">
        <v>290</v>
      </c>
      <c r="I36"/>
    </row>
    <row r="37" spans="1:9" x14ac:dyDescent="0.25">
      <c r="A37" s="38" t="str">
        <f>CONCATENATE(SFInfo[[#This Row],[Formula name]],SFInfo[[#This Row],[Flavor]],SFInfo[[#This Row],[Type]])</f>
        <v>ENFAMIL GENTLEASEUnflavoredrtf</v>
      </c>
      <c r="B37" s="36">
        <v>494104</v>
      </c>
      <c r="C37" s="31" t="s">
        <v>323</v>
      </c>
      <c r="D37" s="74" t="s">
        <v>51</v>
      </c>
      <c r="E37" s="26" t="s">
        <v>185</v>
      </c>
      <c r="F37" s="38" t="s">
        <v>173</v>
      </c>
      <c r="G37" s="38" t="s">
        <v>290</v>
      </c>
      <c r="I37"/>
    </row>
    <row r="38" spans="1:9" x14ac:dyDescent="0.25">
      <c r="A38" s="38" t="str">
        <f>CONCATENATE(SFInfo[[#This Row],[Formula name]],SFInfo[[#This Row],[Flavor]],SFInfo[[#This Row],[Type]])</f>
        <v>ENFAMIL HUMAN MILK FORTIFIERUnflavoredpwd</v>
      </c>
      <c r="B38" s="36">
        <v>201418</v>
      </c>
      <c r="C38" s="30" t="s">
        <v>260</v>
      </c>
      <c r="D38" s="74" t="s">
        <v>51</v>
      </c>
      <c r="E38" s="26" t="s">
        <v>179</v>
      </c>
      <c r="F38" s="38" t="s">
        <v>173</v>
      </c>
      <c r="G38" s="38" t="s">
        <v>324</v>
      </c>
      <c r="I38"/>
    </row>
    <row r="39" spans="1:9" x14ac:dyDescent="0.25">
      <c r="A39" s="38" t="str">
        <f>CONCATENATE(SFInfo[[#This Row],[Formula name]],SFInfo[[#This Row],[Flavor]],SFInfo[[#This Row],[Type]])</f>
        <v>ENFAMIL INFANT PREMIUMUnflavoredpwd</v>
      </c>
      <c r="B39" s="36">
        <v>174004</v>
      </c>
      <c r="C39" s="31" t="s">
        <v>325</v>
      </c>
      <c r="D39" s="74" t="s">
        <v>51</v>
      </c>
      <c r="E39" s="26" t="s">
        <v>179</v>
      </c>
      <c r="F39" s="38" t="s">
        <v>173</v>
      </c>
      <c r="G39" s="38" t="s">
        <v>290</v>
      </c>
      <c r="I39"/>
    </row>
    <row r="40" spans="1:9" x14ac:dyDescent="0.25">
      <c r="A40" s="38" t="str">
        <f>CONCATENATE(SFInfo[[#This Row],[Formula name]],SFInfo[[#This Row],[Flavor]],SFInfo[[#This Row],[Type]])</f>
        <v>ENFAMIL NEUROPRO ENFACARE 22 CALUnflavoredpwd</v>
      </c>
      <c r="B40" s="36">
        <v>126105</v>
      </c>
      <c r="C40" s="31" t="s">
        <v>279</v>
      </c>
      <c r="D40" s="74" t="s">
        <v>51</v>
      </c>
      <c r="E40" s="26" t="s">
        <v>179</v>
      </c>
      <c r="F40" s="38" t="s">
        <v>173</v>
      </c>
      <c r="G40" s="38">
        <v>6</v>
      </c>
      <c r="I40"/>
    </row>
    <row r="41" spans="1:9" x14ac:dyDescent="0.25">
      <c r="A41" s="38" t="str">
        <f>CONCATENATE(SFInfo[[#This Row],[Formula name]],SFInfo[[#This Row],[Flavor]],SFInfo[[#This Row],[Type]])</f>
        <v>ENFAMIL NEUROPRO ENFACARE 22 CALUnflavorednur</v>
      </c>
      <c r="B41" s="36">
        <v>124902</v>
      </c>
      <c r="C41" s="31" t="s">
        <v>279</v>
      </c>
      <c r="D41" s="74" t="s">
        <v>51</v>
      </c>
      <c r="E41" s="26" t="s">
        <v>186</v>
      </c>
      <c r="F41" s="38" t="s">
        <v>173</v>
      </c>
      <c r="G41" s="38" t="s">
        <v>306</v>
      </c>
      <c r="I41"/>
    </row>
    <row r="42" spans="1:9" x14ac:dyDescent="0.25">
      <c r="A42" s="38" t="str">
        <f>CONCATENATE(SFInfo[[#This Row],[Formula name]],SFInfo[[#This Row],[Flavor]],SFInfo[[#This Row],[Type]])</f>
        <v>ENFAMIL NEUROPRO INFANTUnflavoredpwd</v>
      </c>
      <c r="B42" s="36">
        <v>185301</v>
      </c>
      <c r="C42" s="31" t="s">
        <v>326</v>
      </c>
      <c r="D42" s="74" t="s">
        <v>51</v>
      </c>
      <c r="E42" s="26" t="s">
        <v>179</v>
      </c>
      <c r="F42" s="38" t="s">
        <v>173</v>
      </c>
      <c r="G42" s="38">
        <v>6</v>
      </c>
      <c r="I42"/>
    </row>
    <row r="43" spans="1:9" x14ac:dyDescent="0.25">
      <c r="A43" s="38" t="str">
        <f>CONCATENATE(SFInfo[[#This Row],[Formula name]],SFInfo[[#This Row],[Flavor]],SFInfo[[#This Row],[Type]])</f>
        <v>ENFAMIL NEUROPRO GENTLEASEUnflavoredpwd</v>
      </c>
      <c r="B43" s="36">
        <v>792001</v>
      </c>
      <c r="C43" s="31" t="s">
        <v>327</v>
      </c>
      <c r="D43" s="74" t="s">
        <v>51</v>
      </c>
      <c r="E43" s="26" t="s">
        <v>179</v>
      </c>
      <c r="F43" s="38" t="s">
        <v>173</v>
      </c>
      <c r="G43" s="38" t="s">
        <v>220</v>
      </c>
      <c r="I43"/>
    </row>
    <row r="44" spans="1:9" x14ac:dyDescent="0.25">
      <c r="A44" s="38" t="str">
        <f>CONCATENATE(SFInfo[[#This Row],[Formula name]],SFInfo[[#This Row],[Flavor]],SFInfo[[#This Row],[Type]])</f>
        <v>ENFAMIL NEUROPRO GENTLEASEUnflavoredrtf</v>
      </c>
      <c r="B44" s="36">
        <v>494104</v>
      </c>
      <c r="C44" s="31" t="s">
        <v>327</v>
      </c>
      <c r="D44" s="74" t="s">
        <v>51</v>
      </c>
      <c r="E44" s="26" t="s">
        <v>185</v>
      </c>
      <c r="F44" s="38" t="s">
        <v>173</v>
      </c>
      <c r="G44" s="38" t="s">
        <v>290</v>
      </c>
      <c r="I44"/>
    </row>
    <row r="45" spans="1:9" x14ac:dyDescent="0.25">
      <c r="A45" s="210" t="str">
        <f>CONCATENATE(SFInfo[[#This Row],[Formula name]],SFInfo[[#This Row],[Flavor]],SFInfo[[#This Row],[Type]])</f>
        <v>ENFAMIL NEUROPRO SENSITIVEUnflavoredpwd</v>
      </c>
      <c r="B45" s="211">
        <v>177801</v>
      </c>
      <c r="C45" s="212" t="s">
        <v>328</v>
      </c>
      <c r="D45" s="74" t="s">
        <v>51</v>
      </c>
      <c r="E45" s="26" t="s">
        <v>179</v>
      </c>
      <c r="F45" s="210" t="s">
        <v>173</v>
      </c>
      <c r="G45" s="210" t="s">
        <v>220</v>
      </c>
      <c r="I45"/>
    </row>
    <row r="46" spans="1:9" x14ac:dyDescent="0.25">
      <c r="A46" s="210" t="str">
        <f>CONCATENATE(SFInfo[[#This Row],[Formula name]],SFInfo[[#This Row],[Flavor]],SFInfo[[#This Row],[Type]])</f>
        <v>ENFAMIL PREMATURE 24 HIGH PROTEIN Unflavorednur</v>
      </c>
      <c r="B46" s="211">
        <v>156601</v>
      </c>
      <c r="C46" s="212" t="s">
        <v>262</v>
      </c>
      <c r="D46" s="74" t="s">
        <v>51</v>
      </c>
      <c r="E46" s="26" t="s">
        <v>186</v>
      </c>
      <c r="F46" s="210" t="s">
        <v>173</v>
      </c>
      <c r="G46" s="210">
        <v>48</v>
      </c>
      <c r="I46"/>
    </row>
    <row r="47" spans="1:9" x14ac:dyDescent="0.25">
      <c r="A47" s="210" t="str">
        <f>CONCATENATE(SFInfo[[#This Row],[Formula name]],SFInfo[[#This Row],[Flavor]],SFInfo[[#This Row],[Type]])</f>
        <v>ENFAMIL PREMATURE 24  Unflavorednur</v>
      </c>
      <c r="B47" s="211">
        <v>156301</v>
      </c>
      <c r="C47" s="212" t="s">
        <v>268</v>
      </c>
      <c r="D47" s="74" t="s">
        <v>51</v>
      </c>
      <c r="E47" s="26" t="s">
        <v>186</v>
      </c>
      <c r="F47" s="210" t="s">
        <v>173</v>
      </c>
      <c r="G47" s="210">
        <v>48</v>
      </c>
      <c r="I47"/>
    </row>
    <row r="48" spans="1:9" x14ac:dyDescent="0.25">
      <c r="A48" s="210" t="str">
        <f>CONCATENATE(SFInfo[[#This Row],[Formula name]],SFInfo[[#This Row],[Flavor]],SFInfo[[#This Row],[Type]])</f>
        <v>ENFAMIL PROSOBEEUnflavoredpwd</v>
      </c>
      <c r="B48" s="211">
        <v>121401</v>
      </c>
      <c r="C48" s="212" t="s">
        <v>329</v>
      </c>
      <c r="D48" s="74" t="s">
        <v>51</v>
      </c>
      <c r="E48" s="26" t="s">
        <v>179</v>
      </c>
      <c r="F48" s="210" t="s">
        <v>173</v>
      </c>
      <c r="G48" s="210" t="s">
        <v>290</v>
      </c>
      <c r="I48"/>
    </row>
    <row r="49" spans="1:9" x14ac:dyDescent="0.25">
      <c r="A49" s="210" t="str">
        <f>CONCATENATE(SFInfo[[#This Row],[Formula name]],SFInfo[[#This Row],[Flavor]],SFInfo[[#This Row],[Type]])</f>
        <v>ENFAMIL REGULINEUnflavoredpwd</v>
      </c>
      <c r="B49" s="211">
        <v>167002</v>
      </c>
      <c r="C49" s="212" t="s">
        <v>330</v>
      </c>
      <c r="D49" s="74" t="s">
        <v>51</v>
      </c>
      <c r="E49" s="26" t="s">
        <v>179</v>
      </c>
      <c r="F49" s="210" t="s">
        <v>173</v>
      </c>
      <c r="G49" s="210" t="s">
        <v>290</v>
      </c>
      <c r="I49"/>
    </row>
    <row r="50" spans="1:9" x14ac:dyDescent="0.25">
      <c r="A50" s="210" t="str">
        <f>CONCATENATE(SFInfo[[#This Row],[Formula name]],SFInfo[[#This Row],[Flavor]],SFInfo[[#This Row],[Type]])</f>
        <v>ENSUREStrawberryrtf</v>
      </c>
      <c r="B50" s="211">
        <v>57234</v>
      </c>
      <c r="C50" s="212" t="s">
        <v>13</v>
      </c>
      <c r="D50" s="74" t="s">
        <v>49</v>
      </c>
      <c r="E50" s="26" t="s">
        <v>185</v>
      </c>
      <c r="F50" s="210" t="s">
        <v>172</v>
      </c>
      <c r="G50" s="210">
        <v>16</v>
      </c>
      <c r="I50"/>
    </row>
    <row r="51" spans="1:9" x14ac:dyDescent="0.25">
      <c r="A51" s="210" t="str">
        <f>CONCATENATE(SFInfo[[#This Row],[Formula name]],SFInfo[[#This Row],[Flavor]],SFInfo[[#This Row],[Type]])</f>
        <v>ENSUREVanillartf</v>
      </c>
      <c r="B51" s="211">
        <v>53432</v>
      </c>
      <c r="C51" s="212" t="s">
        <v>13</v>
      </c>
      <c r="D51" s="74" t="s">
        <v>52</v>
      </c>
      <c r="E51" s="26" t="s">
        <v>185</v>
      </c>
      <c r="F51" s="210" t="s">
        <v>172</v>
      </c>
      <c r="G51" s="210">
        <v>16</v>
      </c>
      <c r="I51"/>
    </row>
    <row r="52" spans="1:9" x14ac:dyDescent="0.25">
      <c r="A52" s="210" t="str">
        <f>CONCATENATE(SFInfo[[#This Row],[Formula name]],SFInfo[[#This Row],[Flavor]],SFInfo[[#This Row],[Type]])</f>
        <v>ENSURE PLUSChocolatertf</v>
      </c>
      <c r="B52" s="211">
        <v>58299</v>
      </c>
      <c r="C52" s="212" t="s">
        <v>14</v>
      </c>
      <c r="D52" s="74" t="s">
        <v>46</v>
      </c>
      <c r="E52" s="26" t="s">
        <v>185</v>
      </c>
      <c r="F52" s="210" t="s">
        <v>172</v>
      </c>
      <c r="G52" s="210">
        <v>24</v>
      </c>
      <c r="I52"/>
    </row>
    <row r="53" spans="1:9" x14ac:dyDescent="0.25">
      <c r="A53" s="210" t="str">
        <f>CONCATENATE(SFInfo[[#This Row],[Formula name]],SFInfo[[#This Row],[Flavor]],SFInfo[[#This Row],[Type]])</f>
        <v>ENSURE PLUSStrawberryrtf</v>
      </c>
      <c r="B53" s="211">
        <v>58301</v>
      </c>
      <c r="C53" s="212" t="s">
        <v>14</v>
      </c>
      <c r="D53" s="74" t="s">
        <v>49</v>
      </c>
      <c r="E53" s="26" t="s">
        <v>185</v>
      </c>
      <c r="F53" s="210" t="s">
        <v>172</v>
      </c>
      <c r="G53" s="210">
        <v>24</v>
      </c>
      <c r="I53"/>
    </row>
    <row r="54" spans="1:9" x14ac:dyDescent="0.25">
      <c r="A54" s="210" t="str">
        <f>CONCATENATE(SFInfo[[#This Row],[Formula name]],SFInfo[[#This Row],[Flavor]],SFInfo[[#This Row],[Type]])</f>
        <v>ENSURE PLUSVanillartf</v>
      </c>
      <c r="B54" s="211">
        <v>58303</v>
      </c>
      <c r="C54" s="212" t="s">
        <v>14</v>
      </c>
      <c r="D54" s="74" t="s">
        <v>52</v>
      </c>
      <c r="E54" s="26" t="s">
        <v>185</v>
      </c>
      <c r="F54" s="210" t="s">
        <v>172</v>
      </c>
      <c r="G54" s="210">
        <v>24</v>
      </c>
      <c r="I54"/>
    </row>
    <row r="55" spans="1:9" x14ac:dyDescent="0.25">
      <c r="A55" s="210" t="str">
        <f>CONCATENATE(SFInfo[[#This Row],[Formula name]],SFInfo[[#This Row],[Flavor]],SFInfo[[#This Row],[Type]])</f>
        <v>GERBER EXTENSIVE HAUnflavoredpwd</v>
      </c>
      <c r="B55" s="211">
        <v>979091</v>
      </c>
      <c r="C55" s="212" t="s">
        <v>289</v>
      </c>
      <c r="D55" s="74" t="s">
        <v>51</v>
      </c>
      <c r="E55" s="26" t="s">
        <v>179</v>
      </c>
      <c r="F55" s="210" t="s">
        <v>174</v>
      </c>
      <c r="G55" s="210" t="s">
        <v>290</v>
      </c>
      <c r="I55"/>
    </row>
    <row r="56" spans="1:9" x14ac:dyDescent="0.25">
      <c r="A56" s="210" t="str">
        <f>CONCATENATE(SFInfo[[#This Row],[Formula name]],SFInfo[[#This Row],[Flavor]],SFInfo[[#This Row],[Type]])</f>
        <v>GERBER GOOD START GENTLE PROUnflavoredpwd</v>
      </c>
      <c r="B56" s="211">
        <v>1133231</v>
      </c>
      <c r="C56" s="212" t="s">
        <v>331</v>
      </c>
      <c r="D56" s="74" t="s">
        <v>51</v>
      </c>
      <c r="E56" s="26" t="s">
        <v>179</v>
      </c>
      <c r="F56" s="210" t="s">
        <v>174</v>
      </c>
      <c r="G56" s="210" t="s">
        <v>220</v>
      </c>
      <c r="I56"/>
    </row>
    <row r="57" spans="1:9" x14ac:dyDescent="0.25">
      <c r="A57" s="210" t="str">
        <f>CONCATENATE(SFInfo[[#This Row],[Formula name]],SFInfo[[#This Row],[Flavor]],SFInfo[[#This Row],[Type]])</f>
        <v>GERBER GOOD START SOOTHEUnflavoredpwd</v>
      </c>
      <c r="B57" s="211">
        <v>5000062401</v>
      </c>
      <c r="C57" s="212" t="s">
        <v>332</v>
      </c>
      <c r="D57" s="74" t="s">
        <v>51</v>
      </c>
      <c r="E57" s="26" t="s">
        <v>179</v>
      </c>
      <c r="F57" s="210" t="s">
        <v>174</v>
      </c>
      <c r="G57" s="210" t="s">
        <v>290</v>
      </c>
      <c r="I57"/>
    </row>
    <row r="58" spans="1:9" x14ac:dyDescent="0.25">
      <c r="A58" s="210" t="str">
        <f>CONCATENATE(SFInfo[[#This Row],[Formula name]],SFInfo[[#This Row],[Flavor]],SFInfo[[#This Row],[Type]])</f>
        <v>KATE FARMS PEDIATRIC STANDARD 1.0Unflavoredrtf</v>
      </c>
      <c r="B58" s="211">
        <v>1184933</v>
      </c>
      <c r="C58" s="212" t="s">
        <v>333</v>
      </c>
      <c r="D58" s="74" t="s">
        <v>51</v>
      </c>
      <c r="E58" s="26" t="s">
        <v>185</v>
      </c>
      <c r="F58" s="210" t="s">
        <v>174</v>
      </c>
      <c r="G58" s="210" t="s">
        <v>334</v>
      </c>
      <c r="I58"/>
    </row>
    <row r="59" spans="1:9" x14ac:dyDescent="0.25">
      <c r="A59" s="210" t="str">
        <f>CONCATENATE(SFInfo[[#This Row],[Formula name]],SFInfo[[#This Row],[Flavor]],SFInfo[[#This Row],[Type]])</f>
        <v>KATE FARMS PEDIATRIC STANDARD 1.0Vanillartf</v>
      </c>
      <c r="B59" s="211">
        <v>1053181</v>
      </c>
      <c r="C59" s="212" t="s">
        <v>333</v>
      </c>
      <c r="D59" s="74" t="s">
        <v>52</v>
      </c>
      <c r="E59" s="26" t="s">
        <v>185</v>
      </c>
      <c r="F59" s="210" t="s">
        <v>174</v>
      </c>
      <c r="G59" s="210" t="s">
        <v>334</v>
      </c>
      <c r="I59"/>
    </row>
    <row r="60" spans="1:9" x14ac:dyDescent="0.25">
      <c r="A60" s="210" t="str">
        <f>CONCATENATE(SFInfo[[#This Row],[Formula name]],SFInfo[[#This Row],[Flavor]],SFInfo[[#This Row],[Type]])</f>
        <v>KATE FARMS PEDIATRIC STANDARD 1.0Chocolatertf</v>
      </c>
      <c r="B60" s="211">
        <v>1053182</v>
      </c>
      <c r="C60" s="212" t="s">
        <v>333</v>
      </c>
      <c r="D60" s="74" t="s">
        <v>46</v>
      </c>
      <c r="E60" s="26" t="s">
        <v>185</v>
      </c>
      <c r="F60" s="210" t="s">
        <v>174</v>
      </c>
      <c r="G60" s="210" t="s">
        <v>334</v>
      </c>
      <c r="I60"/>
    </row>
    <row r="61" spans="1:9" x14ac:dyDescent="0.25">
      <c r="A61" s="210" t="str">
        <f>CONCATENATE(SFInfo[[#This Row],[Formula name]],SFInfo[[#This Row],[Flavor]],SFInfo[[#This Row],[Type]])</f>
        <v>KATE FARMS PEDIATRIC STANDARD 1.2Vanillartf</v>
      </c>
      <c r="B61" s="211">
        <v>1105970</v>
      </c>
      <c r="C61" s="212" t="s">
        <v>335</v>
      </c>
      <c r="D61" s="74" t="s">
        <v>52</v>
      </c>
      <c r="E61" s="26" t="s">
        <v>185</v>
      </c>
      <c r="F61" s="210" t="s">
        <v>174</v>
      </c>
      <c r="G61" s="210" t="s">
        <v>334</v>
      </c>
      <c r="I61"/>
    </row>
    <row r="62" spans="1:9" x14ac:dyDescent="0.25">
      <c r="A62" s="210" t="str">
        <f>CONCATENATE(SFInfo[[#This Row],[Formula name]],SFInfo[[#This Row],[Flavor]],SFInfo[[#This Row],[Type]])</f>
        <v>KATE FARMS PEDIATRIC STANDARD 1.2Chocolatertf</v>
      </c>
      <c r="B62" s="211">
        <v>1206262</v>
      </c>
      <c r="C62" s="212" t="s">
        <v>335</v>
      </c>
      <c r="D62" s="74" t="s">
        <v>46</v>
      </c>
      <c r="E62" s="26" t="s">
        <v>185</v>
      </c>
      <c r="F62" s="210" t="s">
        <v>174</v>
      </c>
      <c r="G62" s="210" t="s">
        <v>334</v>
      </c>
      <c r="I62"/>
    </row>
    <row r="63" spans="1:9" x14ac:dyDescent="0.25">
      <c r="A63" s="210" t="str">
        <f>CONCATENATE(SFInfo[[#This Row],[Formula name]],SFInfo[[#This Row],[Flavor]],SFInfo[[#This Row],[Type]])</f>
        <v>KATE FARMS PEDIATRIC STANDARD 1.4Vanillartf</v>
      </c>
      <c r="B63" s="211">
        <v>1170423</v>
      </c>
      <c r="C63" s="212" t="s">
        <v>336</v>
      </c>
      <c r="D63" s="74" t="s">
        <v>52</v>
      </c>
      <c r="E63" s="26" t="s">
        <v>185</v>
      </c>
      <c r="F63" s="210" t="s">
        <v>174</v>
      </c>
      <c r="G63" s="210" t="s">
        <v>334</v>
      </c>
      <c r="I63"/>
    </row>
    <row r="64" spans="1:9" x14ac:dyDescent="0.25">
      <c r="A64" s="210" t="str">
        <f>CONCATENATE(SFInfo[[#This Row],[Formula name]],SFInfo[[#This Row],[Flavor]],SFInfo[[#This Row],[Type]])</f>
        <v>KATE FARMS PEDIATRIC STANDARD 1.4Unflavoredrtf</v>
      </c>
      <c r="B64" s="211">
        <v>1170424</v>
      </c>
      <c r="C64" s="212" t="s">
        <v>336</v>
      </c>
      <c r="D64" s="74" t="s">
        <v>51</v>
      </c>
      <c r="E64" s="26" t="s">
        <v>185</v>
      </c>
      <c r="F64" s="210" t="s">
        <v>174</v>
      </c>
      <c r="G64" s="210" t="s">
        <v>334</v>
      </c>
      <c r="I64"/>
    </row>
    <row r="65" spans="1:13" x14ac:dyDescent="0.25">
      <c r="A65" s="210" t="str">
        <f>CONCATENATE(SFInfo[[#This Row],[Formula name]],SFInfo[[#This Row],[Flavor]],SFInfo[[#This Row],[Type]])</f>
        <v>KATE FARMS PEDIATRIC PEPTIDE 1.0Unflavoredrtf</v>
      </c>
      <c r="B65" s="211">
        <v>1184935</v>
      </c>
      <c r="C65" s="212" t="s">
        <v>337</v>
      </c>
      <c r="D65" s="74" t="s">
        <v>51</v>
      </c>
      <c r="E65" s="26" t="s">
        <v>185</v>
      </c>
      <c r="F65" s="210" t="s">
        <v>174</v>
      </c>
      <c r="G65" s="210" t="s">
        <v>334</v>
      </c>
      <c r="I65"/>
    </row>
    <row r="66" spans="1:13" x14ac:dyDescent="0.25">
      <c r="A66" s="210" t="str">
        <f>CONCATENATE(SFInfo[[#This Row],[Formula name]],SFInfo[[#This Row],[Flavor]],SFInfo[[#This Row],[Type]])</f>
        <v>KATE FARMS PEDIATRIC PEPTIDE 1.0Vanillartf</v>
      </c>
      <c r="B66" s="211">
        <v>1170425</v>
      </c>
      <c r="C66" s="212" t="s">
        <v>337</v>
      </c>
      <c r="D66" s="74" t="s">
        <v>52</v>
      </c>
      <c r="E66" s="26" t="s">
        <v>185</v>
      </c>
      <c r="F66" s="210" t="s">
        <v>174</v>
      </c>
      <c r="G66" s="210" t="s">
        <v>334</v>
      </c>
      <c r="I66"/>
    </row>
    <row r="67" spans="1:13" x14ac:dyDescent="0.25">
      <c r="A67" s="210" t="str">
        <f>CONCATENATE(SFInfo[[#This Row],[Formula name]],SFInfo[[#This Row],[Flavor]],SFInfo[[#This Row],[Type]])</f>
        <v>KATE FARMS PEDIATRIC PEPTIDE 1.5Vanillartf</v>
      </c>
      <c r="B67" s="211">
        <v>1105971</v>
      </c>
      <c r="C67" s="212" t="s">
        <v>338</v>
      </c>
      <c r="D67" s="74" t="s">
        <v>52</v>
      </c>
      <c r="E67" s="26" t="s">
        <v>185</v>
      </c>
      <c r="F67" s="210" t="s">
        <v>174</v>
      </c>
      <c r="G67" s="210" t="s">
        <v>334</v>
      </c>
      <c r="I67"/>
    </row>
    <row r="68" spans="1:13" x14ac:dyDescent="0.25">
      <c r="A68" s="210" t="str">
        <f>CONCATENATE(SFInfo[[#This Row],[Formula name]],SFInfo[[#This Row],[Flavor]],SFInfo[[#This Row],[Type]])</f>
        <v>KATE FARMS PEDIATRIC PEPTIDE 1.5Unflavoredrtf</v>
      </c>
      <c r="B68" s="211">
        <v>1184932</v>
      </c>
      <c r="C68" s="212" t="s">
        <v>338</v>
      </c>
      <c r="D68" s="74" t="s">
        <v>51</v>
      </c>
      <c r="E68" s="26" t="s">
        <v>185</v>
      </c>
      <c r="F68" s="210" t="s">
        <v>174</v>
      </c>
      <c r="G68" s="210" t="s">
        <v>334</v>
      </c>
      <c r="I68"/>
    </row>
    <row r="69" spans="1:13" x14ac:dyDescent="0.25">
      <c r="A69" s="210" t="str">
        <f>CONCATENATE(SFInfo[[#This Row],[Formula name]],SFInfo[[#This Row],[Flavor]],SFInfo[[#This Row],[Type]])</f>
        <v>NEOCATE INFANT DHA/ARAUnflavoredpwd</v>
      </c>
      <c r="B69" s="211">
        <v>125626</v>
      </c>
      <c r="C69" s="212" t="s">
        <v>15</v>
      </c>
      <c r="D69" s="74" t="s">
        <v>51</v>
      </c>
      <c r="E69" s="26" t="s">
        <v>179</v>
      </c>
      <c r="F69" s="210" t="s">
        <v>175</v>
      </c>
      <c r="G69" s="210">
        <v>4</v>
      </c>
      <c r="I69"/>
    </row>
    <row r="70" spans="1:13" x14ac:dyDescent="0.25">
      <c r="A70" s="210" t="str">
        <f>CONCATENATE(SFInfo[[#This Row],[Formula name]],SFInfo[[#This Row],[Flavor]],SFInfo[[#This Row],[Type]])</f>
        <v>NEOCATE JRChocolatepwd</v>
      </c>
      <c r="B70" s="211">
        <v>133283</v>
      </c>
      <c r="C70" s="212" t="s">
        <v>16</v>
      </c>
      <c r="D70" s="74" t="s">
        <v>46</v>
      </c>
      <c r="E70" s="26" t="s">
        <v>179</v>
      </c>
      <c r="F70" s="210" t="s">
        <v>175</v>
      </c>
      <c r="G70" s="210">
        <v>4</v>
      </c>
      <c r="I70"/>
    </row>
    <row r="71" spans="1:13" x14ac:dyDescent="0.25">
      <c r="A71" s="210" t="str">
        <f>CONCATENATE(SFInfo[[#This Row],[Formula name]],SFInfo[[#This Row],[Flavor]],SFInfo[[#This Row],[Type]])</f>
        <v>NEOCATE JRStrawberrypwd</v>
      </c>
      <c r="B71" s="211">
        <v>133280</v>
      </c>
      <c r="C71" s="212" t="s">
        <v>16</v>
      </c>
      <c r="D71" s="74" t="s">
        <v>49</v>
      </c>
      <c r="E71" s="26" t="s">
        <v>179</v>
      </c>
      <c r="F71" s="210" t="s">
        <v>175</v>
      </c>
      <c r="G71" s="210" t="s">
        <v>220</v>
      </c>
      <c r="I71"/>
    </row>
    <row r="72" spans="1:13" x14ac:dyDescent="0.25">
      <c r="A72" s="210" t="str">
        <f>CONCATENATE(SFInfo[[#This Row],[Formula name]],SFInfo[[#This Row],[Flavor]],SFInfo[[#This Row],[Type]])</f>
        <v>NEOCATE JRTropicalpwd</v>
      </c>
      <c r="B72" s="211">
        <v>133048</v>
      </c>
      <c r="C72" s="212" t="s">
        <v>16</v>
      </c>
      <c r="D72" s="74" t="s">
        <v>50</v>
      </c>
      <c r="E72" s="26" t="s">
        <v>179</v>
      </c>
      <c r="F72" s="210" t="s">
        <v>175</v>
      </c>
      <c r="G72" s="210">
        <v>4</v>
      </c>
      <c r="I72"/>
    </row>
    <row r="73" spans="1:13" x14ac:dyDescent="0.25">
      <c r="A73" s="210" t="str">
        <f>CONCATENATE(SFInfo[[#This Row],[Formula name]],SFInfo[[#This Row],[Flavor]],SFInfo[[#This Row],[Type]])</f>
        <v>NEOCATE JRUnflavoredpwd</v>
      </c>
      <c r="B73" s="211">
        <v>127048</v>
      </c>
      <c r="C73" s="212" t="s">
        <v>16</v>
      </c>
      <c r="D73" s="74" t="s">
        <v>51</v>
      </c>
      <c r="E73" s="26" t="s">
        <v>179</v>
      </c>
      <c r="F73" s="210" t="s">
        <v>175</v>
      </c>
      <c r="G73" s="210">
        <v>4</v>
      </c>
      <c r="I73"/>
    </row>
    <row r="74" spans="1:13" x14ac:dyDescent="0.25">
      <c r="A74" s="210" t="str">
        <f>CONCATENATE(SFInfo[[#This Row],[Formula name]],SFInfo[[#This Row],[Flavor]],SFInfo[[#This Row],[Type]])</f>
        <v>NEOCATE JRVanillapwd</v>
      </c>
      <c r="B74" s="211">
        <v>133282</v>
      </c>
      <c r="C74" s="212" t="s">
        <v>16</v>
      </c>
      <c r="D74" s="74" t="s">
        <v>52</v>
      </c>
      <c r="E74" s="26" t="s">
        <v>179</v>
      </c>
      <c r="F74" s="210" t="s">
        <v>175</v>
      </c>
      <c r="G74" s="210">
        <v>4</v>
      </c>
      <c r="I74"/>
    </row>
    <row r="75" spans="1:13" x14ac:dyDescent="0.25">
      <c r="A75" s="210" t="str">
        <f>CONCATENATE(SFInfo[[#This Row],[Formula name]],SFInfo[[#This Row],[Flavor]],SFInfo[[#This Row],[Type]])</f>
        <v>NEOCATE JR PREBIOTICSUnflavoredpwd</v>
      </c>
      <c r="B75" s="211">
        <v>134054</v>
      </c>
      <c r="C75" s="212" t="s">
        <v>17</v>
      </c>
      <c r="D75" s="74" t="s">
        <v>51</v>
      </c>
      <c r="E75" s="26" t="s">
        <v>179</v>
      </c>
      <c r="F75" s="210" t="s">
        <v>175</v>
      </c>
      <c r="G75" s="210">
        <v>4</v>
      </c>
      <c r="I75"/>
    </row>
    <row r="76" spans="1:13" x14ac:dyDescent="0.25">
      <c r="A76" s="210" t="str">
        <f>CONCATENATE(SFInfo[[#This Row],[Formula name]],SFInfo[[#This Row],[Flavor]],SFInfo[[#This Row],[Type]])</f>
        <v>NEOCATE JR PREBIOTICSVanillapwd</v>
      </c>
      <c r="B76" s="211">
        <v>60627</v>
      </c>
      <c r="C76" s="212" t="s">
        <v>17</v>
      </c>
      <c r="D76" s="74" t="s">
        <v>52</v>
      </c>
      <c r="E76" s="26" t="s">
        <v>179</v>
      </c>
      <c r="F76" s="210" t="s">
        <v>175</v>
      </c>
      <c r="G76" s="210">
        <v>4</v>
      </c>
      <c r="I76"/>
      <c r="M76" s="115"/>
    </row>
    <row r="77" spans="1:13" x14ac:dyDescent="0.25">
      <c r="A77" s="210" t="str">
        <f>CONCATENATE(SFInfo[[#This Row],[Formula name]],SFInfo[[#This Row],[Flavor]],SFInfo[[#This Row],[Type]])</f>
        <v>NEOCATE NUTRAUnflavoredpwd</v>
      </c>
      <c r="B77" s="211">
        <v>66739</v>
      </c>
      <c r="C77" s="212" t="s">
        <v>263</v>
      </c>
      <c r="D77" s="74" t="s">
        <v>51</v>
      </c>
      <c r="E77" s="26" t="s">
        <v>179</v>
      </c>
      <c r="F77" s="210" t="s">
        <v>175</v>
      </c>
      <c r="G77" s="210">
        <v>4</v>
      </c>
      <c r="I77"/>
      <c r="M77" s="115"/>
    </row>
    <row r="78" spans="1:13" x14ac:dyDescent="0.25">
      <c r="A78" s="210" t="str">
        <f>CONCATENATE(SFInfo[[#This Row],[Formula name]],SFInfo[[#This Row],[Flavor]],SFInfo[[#This Row],[Type]])</f>
        <v>NEOCATE SPLASHGrapertf</v>
      </c>
      <c r="B78" s="211">
        <v>122435</v>
      </c>
      <c r="C78" s="212" t="s">
        <v>339</v>
      </c>
      <c r="D78" s="74" t="s">
        <v>47</v>
      </c>
      <c r="E78" s="26" t="s">
        <v>185</v>
      </c>
      <c r="F78" s="210" t="s">
        <v>175</v>
      </c>
      <c r="G78" s="210" t="s">
        <v>280</v>
      </c>
      <c r="I78"/>
      <c r="M78" s="115"/>
    </row>
    <row r="79" spans="1:13" x14ac:dyDescent="0.25">
      <c r="A79" s="210" t="str">
        <f>CONCATENATE(SFInfo[[#This Row],[Formula name]],SFInfo[[#This Row],[Flavor]],SFInfo[[#This Row],[Type]])</f>
        <v>NEOCATE SPLASHVanillartf</v>
      </c>
      <c r="B79" s="211">
        <v>176678</v>
      </c>
      <c r="C79" s="212" t="s">
        <v>339</v>
      </c>
      <c r="D79" s="74" t="s">
        <v>52</v>
      </c>
      <c r="E79" s="26" t="s">
        <v>185</v>
      </c>
      <c r="F79" s="210" t="s">
        <v>175</v>
      </c>
      <c r="G79" s="210" t="s">
        <v>280</v>
      </c>
      <c r="I79"/>
      <c r="M79" s="115"/>
    </row>
    <row r="80" spans="1:13" x14ac:dyDescent="0.25">
      <c r="A80" s="210" t="str">
        <f>CONCATENATE(SFInfo[[#This Row],[Formula name]],SFInfo[[#This Row],[Flavor]],SFInfo[[#This Row],[Type]])</f>
        <v>NEOCATE SPLASHTropicalrtf</v>
      </c>
      <c r="B80" s="211">
        <v>122437</v>
      </c>
      <c r="C80" s="212" t="s">
        <v>339</v>
      </c>
      <c r="D80" s="74" t="s">
        <v>50</v>
      </c>
      <c r="E80" s="26" t="s">
        <v>185</v>
      </c>
      <c r="F80" s="210" t="s">
        <v>175</v>
      </c>
      <c r="G80" s="210" t="s">
        <v>280</v>
      </c>
      <c r="I80"/>
      <c r="M80" s="115"/>
    </row>
    <row r="81" spans="1:13" x14ac:dyDescent="0.25">
      <c r="A81" s="210" t="str">
        <f>CONCATENATE(SFInfo[[#This Row],[Formula name]],SFInfo[[#This Row],[Flavor]],SFInfo[[#This Row],[Type]])</f>
        <v>NEOCATE SPLASHOrangertf</v>
      </c>
      <c r="B81" s="211">
        <v>122436</v>
      </c>
      <c r="C81" s="212" t="s">
        <v>339</v>
      </c>
      <c r="D81" s="74" t="s">
        <v>48</v>
      </c>
      <c r="E81" s="26" t="s">
        <v>185</v>
      </c>
      <c r="F81" s="210" t="s">
        <v>175</v>
      </c>
      <c r="G81" s="210" t="s">
        <v>280</v>
      </c>
      <c r="I81"/>
      <c r="M81" s="115"/>
    </row>
    <row r="82" spans="1:13" x14ac:dyDescent="0.25">
      <c r="A82" s="210" t="str">
        <f>CONCATENATE(SFInfo[[#This Row],[Formula name]],SFInfo[[#This Row],[Flavor]],SFInfo[[#This Row],[Type]])</f>
        <v>NEOCATE SPLASHUnflavoredrtf</v>
      </c>
      <c r="B82" s="211">
        <v>111394</v>
      </c>
      <c r="C82" s="212" t="s">
        <v>339</v>
      </c>
      <c r="D82" s="74" t="s">
        <v>51</v>
      </c>
      <c r="E82" s="26" t="s">
        <v>185</v>
      </c>
      <c r="F82" s="210" t="s">
        <v>175</v>
      </c>
      <c r="G82" s="210" t="s">
        <v>280</v>
      </c>
      <c r="I82"/>
    </row>
    <row r="83" spans="1:13" x14ac:dyDescent="0.25">
      <c r="A83" s="210" t="str">
        <f>CONCATENATE(SFInfo[[#This Row],[Formula name]],SFInfo[[#This Row],[Flavor]],SFInfo[[#This Row],[Type]])</f>
        <v>NEOCATE SYNEOUnflavoredpwd</v>
      </c>
      <c r="B83" s="211">
        <v>127049</v>
      </c>
      <c r="C83" s="212" t="s">
        <v>312</v>
      </c>
      <c r="D83" s="74" t="s">
        <v>51</v>
      </c>
      <c r="E83" s="26" t="s">
        <v>179</v>
      </c>
      <c r="F83" s="210" t="s">
        <v>175</v>
      </c>
      <c r="G83" s="210">
        <v>4</v>
      </c>
      <c r="I83"/>
    </row>
    <row r="84" spans="1:13" x14ac:dyDescent="0.25">
      <c r="A84" s="210" t="str">
        <f>CONCATENATE(SFInfo[[#This Row],[Formula name]],SFInfo[[#This Row],[Flavor]],SFInfo[[#This Row],[Type]])</f>
        <v>SIMILAC NEOSUREUnflavoredpwd</v>
      </c>
      <c r="B84" s="211">
        <v>5743076</v>
      </c>
      <c r="C84" s="31" t="s">
        <v>346</v>
      </c>
      <c r="D84" s="74" t="s">
        <v>51</v>
      </c>
      <c r="E84" s="26" t="s">
        <v>179</v>
      </c>
      <c r="F84" s="210" t="s">
        <v>172</v>
      </c>
      <c r="G84" s="210">
        <v>6</v>
      </c>
      <c r="I84"/>
    </row>
    <row r="85" spans="1:13" x14ac:dyDescent="0.25">
      <c r="A85" s="210" t="str">
        <f>CONCATENATE(SFInfo[[#This Row],[Formula name]],SFInfo[[#This Row],[Flavor]],SFInfo[[#This Row],[Type]])</f>
        <v>SIMILAC NEOSUREUnflavoredrtf</v>
      </c>
      <c r="B85" s="211">
        <v>57455</v>
      </c>
      <c r="C85" s="31" t="s">
        <v>346</v>
      </c>
      <c r="D85" s="74" t="s">
        <v>51</v>
      </c>
      <c r="E85" s="26" t="s">
        <v>185</v>
      </c>
      <c r="F85" s="210" t="s">
        <v>172</v>
      </c>
      <c r="G85" s="210">
        <v>6</v>
      </c>
      <c r="I85"/>
    </row>
    <row r="86" spans="1:13" x14ac:dyDescent="0.25">
      <c r="A86" s="210" t="str">
        <f>CONCATENATE(SFInfo[[#This Row],[Formula name]],SFInfo[[#This Row],[Flavor]],SFInfo[[#This Row],[Type]])</f>
        <v>NUTRAMIGENUnflavoredrtf</v>
      </c>
      <c r="B86" s="211">
        <v>898202</v>
      </c>
      <c r="C86" s="212" t="s">
        <v>18</v>
      </c>
      <c r="D86" s="74" t="s">
        <v>51</v>
      </c>
      <c r="E86" s="26" t="s">
        <v>185</v>
      </c>
      <c r="F86" s="210" t="s">
        <v>173</v>
      </c>
      <c r="G86" s="210">
        <v>6</v>
      </c>
      <c r="I86"/>
    </row>
    <row r="87" spans="1:13" x14ac:dyDescent="0.25">
      <c r="A87" s="210" t="str">
        <f>CONCATENATE(SFInfo[[#This Row],[Formula name]],SFInfo[[#This Row],[Flavor]],SFInfo[[#This Row],[Type]])</f>
        <v>NUTRAMIGEN W/ PROBIOTIC LGGUnflavoredpwd</v>
      </c>
      <c r="B87" s="211">
        <v>897302</v>
      </c>
      <c r="C87" s="212" t="s">
        <v>340</v>
      </c>
      <c r="D87" s="74" t="s">
        <v>51</v>
      </c>
      <c r="E87" s="26" t="s">
        <v>179</v>
      </c>
      <c r="F87" s="210" t="s">
        <v>173</v>
      </c>
      <c r="G87" s="210">
        <v>6</v>
      </c>
      <c r="I87"/>
    </row>
    <row r="88" spans="1:13" x14ac:dyDescent="0.25">
      <c r="A88" s="210" t="str">
        <f>CONCATENATE(SFInfo[[#This Row],[Formula name]],SFInfo[[#This Row],[Flavor]],SFInfo[[#This Row],[Type]])</f>
        <v>NUTRAMIGEN W/ENGLORA LGG TODDLERUnflavoredpwd</v>
      </c>
      <c r="B88" s="211">
        <v>154804</v>
      </c>
      <c r="C88" s="212" t="s">
        <v>294</v>
      </c>
      <c r="D88" s="74" t="s">
        <v>51</v>
      </c>
      <c r="E88" s="26" t="s">
        <v>179</v>
      </c>
      <c r="F88" s="210" t="s">
        <v>173</v>
      </c>
      <c r="G88" s="210">
        <v>6</v>
      </c>
      <c r="I88"/>
    </row>
    <row r="89" spans="1:13" x14ac:dyDescent="0.25">
      <c r="A89" s="210" t="str">
        <f>CONCATENATE(SFInfo[[#This Row],[Formula name]],SFInfo[[#This Row],[Flavor]],SFInfo[[#This Row],[Type]])</f>
        <v>NUTREN 1.0Vanillartf</v>
      </c>
      <c r="B89" s="211">
        <v>254691</v>
      </c>
      <c r="C89" s="212" t="s">
        <v>19</v>
      </c>
      <c r="D89" s="74" t="s">
        <v>52</v>
      </c>
      <c r="E89" s="26" t="s">
        <v>185</v>
      </c>
      <c r="F89" s="210" t="s">
        <v>174</v>
      </c>
      <c r="G89" s="210">
        <v>24</v>
      </c>
      <c r="I89"/>
    </row>
    <row r="90" spans="1:13" x14ac:dyDescent="0.25">
      <c r="A90" s="210" t="str">
        <f>CONCATENATE(SFInfo[[#This Row],[Formula name]],SFInfo[[#This Row],[Flavor]],SFInfo[[#This Row],[Type]])</f>
        <v>NUTREN 1.0 W/FIBERVanillartf</v>
      </c>
      <c r="B90" s="211">
        <v>264402</v>
      </c>
      <c r="C90" s="212" t="s">
        <v>251</v>
      </c>
      <c r="D90" s="74" t="s">
        <v>52</v>
      </c>
      <c r="E90" s="26" t="s">
        <v>185</v>
      </c>
      <c r="F90" s="210" t="s">
        <v>174</v>
      </c>
      <c r="G90" s="210">
        <v>24</v>
      </c>
      <c r="I90"/>
    </row>
    <row r="91" spans="1:13" x14ac:dyDescent="0.25">
      <c r="A91" s="210" t="str">
        <f>CONCATENATE(SFInfo[[#This Row],[Formula name]],SFInfo[[#This Row],[Flavor]],SFInfo[[#This Row],[Type]])</f>
        <v>NUTREN JRVanillartf</v>
      </c>
      <c r="B91" s="211">
        <v>541270</v>
      </c>
      <c r="C91" s="212" t="s">
        <v>20</v>
      </c>
      <c r="D91" s="74" t="s">
        <v>52</v>
      </c>
      <c r="E91" s="26" t="s">
        <v>185</v>
      </c>
      <c r="F91" s="210" t="s">
        <v>174</v>
      </c>
      <c r="G91" s="210">
        <v>24</v>
      </c>
      <c r="I91"/>
    </row>
    <row r="92" spans="1:13" x14ac:dyDescent="0.25">
      <c r="A92" s="210" t="str">
        <f>CONCATENATE(SFInfo[[#This Row],[Formula name]],SFInfo[[#This Row],[Flavor]],SFInfo[[#This Row],[Type]])</f>
        <v>NUTREN JR W/FIBERVanillartf</v>
      </c>
      <c r="B92" s="211">
        <v>499692</v>
      </c>
      <c r="C92" s="212" t="s">
        <v>248</v>
      </c>
      <c r="D92" s="74" t="s">
        <v>52</v>
      </c>
      <c r="E92" s="26" t="s">
        <v>185</v>
      </c>
      <c r="F92" s="210" t="s">
        <v>174</v>
      </c>
      <c r="G92" s="210">
        <v>24</v>
      </c>
      <c r="I92"/>
    </row>
    <row r="93" spans="1:13" x14ac:dyDescent="0.25">
      <c r="A93" s="210" t="str">
        <f>CONCATENATE(SFInfo[[#This Row],[Formula name]],SFInfo[[#This Row],[Flavor]],SFInfo[[#This Row],[Type]])</f>
        <v>NUTREN PULMONARYVanillartf</v>
      </c>
      <c r="B93" s="211">
        <v>263708</v>
      </c>
      <c r="C93" s="212" t="s">
        <v>21</v>
      </c>
      <c r="D93" s="74" t="s">
        <v>52</v>
      </c>
      <c r="E93" s="26" t="s">
        <v>185</v>
      </c>
      <c r="F93" s="210" t="s">
        <v>174</v>
      </c>
      <c r="G93" s="210">
        <v>24</v>
      </c>
      <c r="I93"/>
    </row>
    <row r="94" spans="1:13" x14ac:dyDescent="0.25">
      <c r="A94" s="210" t="str">
        <f>CONCATENATE(SFInfo[[#This Row],[Formula name]],SFInfo[[#This Row],[Flavor]],SFInfo[[#This Row],[Type]])</f>
        <v>PEDIASUREVanillartf</v>
      </c>
      <c r="B94" s="211">
        <v>67522</v>
      </c>
      <c r="C94" s="212" t="s">
        <v>22</v>
      </c>
      <c r="D94" s="74" t="s">
        <v>52</v>
      </c>
      <c r="E94" s="26" t="s">
        <v>185</v>
      </c>
      <c r="F94" s="210" t="s">
        <v>172</v>
      </c>
      <c r="G94" s="210">
        <v>24</v>
      </c>
      <c r="I94"/>
    </row>
    <row r="95" spans="1:13" x14ac:dyDescent="0.25">
      <c r="A95" s="210" t="str">
        <f>CONCATENATE(SFInfo[[#This Row],[Formula name]],SFInfo[[#This Row],[Flavor]],SFInfo[[#This Row],[Type]])</f>
        <v>PEDIASUREBananartf</v>
      </c>
      <c r="B95" s="211">
        <v>67527</v>
      </c>
      <c r="C95" s="212" t="s">
        <v>22</v>
      </c>
      <c r="D95" s="74" t="s">
        <v>45</v>
      </c>
      <c r="E95" s="26" t="s">
        <v>185</v>
      </c>
      <c r="F95" s="210" t="s">
        <v>172</v>
      </c>
      <c r="G95" s="210">
        <v>24</v>
      </c>
      <c r="I95"/>
    </row>
    <row r="96" spans="1:13" x14ac:dyDescent="0.25">
      <c r="A96" s="210" t="str">
        <f>CONCATENATE(SFInfo[[#This Row],[Formula name]],SFInfo[[#This Row],[Flavor]],SFInfo[[#This Row],[Type]])</f>
        <v>PEDIASUREChocolatertf</v>
      </c>
      <c r="B96" s="211">
        <v>67523</v>
      </c>
      <c r="C96" s="212" t="s">
        <v>22</v>
      </c>
      <c r="D96" s="74" t="s">
        <v>46</v>
      </c>
      <c r="E96" s="26" t="s">
        <v>185</v>
      </c>
      <c r="F96" s="210" t="s">
        <v>172</v>
      </c>
      <c r="G96" s="210">
        <v>24</v>
      </c>
      <c r="I96"/>
    </row>
    <row r="97" spans="1:9" x14ac:dyDescent="0.25">
      <c r="A97" s="210" t="str">
        <f>CONCATENATE(SFInfo[[#This Row],[Formula name]],SFInfo[[#This Row],[Flavor]],SFInfo[[#This Row],[Type]])</f>
        <v>PEDIASUREStrawberryrtf</v>
      </c>
      <c r="B97" s="211">
        <v>67525</v>
      </c>
      <c r="C97" s="212" t="s">
        <v>22</v>
      </c>
      <c r="D97" s="74" t="s">
        <v>49</v>
      </c>
      <c r="E97" s="26" t="s">
        <v>185</v>
      </c>
      <c r="F97" s="210" t="s">
        <v>172</v>
      </c>
      <c r="G97" s="210">
        <v>24</v>
      </c>
      <c r="I97"/>
    </row>
    <row r="98" spans="1:9" x14ac:dyDescent="0.25">
      <c r="A98" s="210" t="str">
        <f>CONCATENATE(SFInfo[[#This Row],[Formula name]],SFInfo[[#This Row],[Flavor]],SFInfo[[#This Row],[Type]])</f>
        <v>PEDIASURE W/FIBERVanillartf</v>
      </c>
      <c r="B98" s="211">
        <v>67529</v>
      </c>
      <c r="C98" s="212" t="s">
        <v>302</v>
      </c>
      <c r="D98" s="74" t="s">
        <v>52</v>
      </c>
      <c r="E98" s="26" t="s">
        <v>185</v>
      </c>
      <c r="F98" s="210" t="s">
        <v>172</v>
      </c>
      <c r="G98" s="210">
        <v>24</v>
      </c>
      <c r="I98"/>
    </row>
    <row r="99" spans="1:9" x14ac:dyDescent="0.25">
      <c r="A99" s="210" t="str">
        <f>CONCATENATE(SFInfo[[#This Row],[Formula name]],SFInfo[[#This Row],[Flavor]],SFInfo[[#This Row],[Type]])</f>
        <v>PEDIASURE 1.5Vanillartf</v>
      </c>
      <c r="B99" s="211">
        <v>67378</v>
      </c>
      <c r="C99" s="212" t="s">
        <v>23</v>
      </c>
      <c r="D99" s="74" t="s">
        <v>52</v>
      </c>
      <c r="E99" s="26" t="s">
        <v>185</v>
      </c>
      <c r="F99" s="210" t="s">
        <v>172</v>
      </c>
      <c r="G99" s="210">
        <v>24</v>
      </c>
      <c r="I99"/>
    </row>
    <row r="100" spans="1:9" x14ac:dyDescent="0.25">
      <c r="A100" s="210" t="str">
        <f>CONCATENATE(SFInfo[[#This Row],[Formula name]],SFInfo[[#This Row],[Flavor]],SFInfo[[#This Row],[Type]])</f>
        <v>PEDIASURE 1.5 W/FIBERVanillartf</v>
      </c>
      <c r="B100" s="211">
        <v>67374</v>
      </c>
      <c r="C100" s="212" t="s">
        <v>249</v>
      </c>
      <c r="D100" s="74" t="s">
        <v>52</v>
      </c>
      <c r="E100" s="26" t="s">
        <v>185</v>
      </c>
      <c r="F100" s="210" t="s">
        <v>172</v>
      </c>
      <c r="G100" s="210">
        <v>24</v>
      </c>
      <c r="I100"/>
    </row>
    <row r="101" spans="1:9" x14ac:dyDescent="0.25">
      <c r="A101" s="210" t="str">
        <f>CONCATENATE(SFInfo[[#This Row],[Formula name]],SFInfo[[#This Row],[Flavor]],SFInfo[[#This Row],[Type]])</f>
        <v>PEDIASURE ENTERALVanillartf</v>
      </c>
      <c r="B101" s="211">
        <v>51804</v>
      </c>
      <c r="C101" s="212" t="s">
        <v>24</v>
      </c>
      <c r="D101" s="74" t="s">
        <v>52</v>
      </c>
      <c r="E101" s="26" t="s">
        <v>185</v>
      </c>
      <c r="F101" s="210" t="s">
        <v>172</v>
      </c>
      <c r="G101" s="210">
        <v>24</v>
      </c>
      <c r="I101"/>
    </row>
    <row r="102" spans="1:9" x14ac:dyDescent="0.25">
      <c r="A102" s="210" t="str">
        <f>CONCATENATE(SFInfo[[#This Row],[Formula name]],SFInfo[[#This Row],[Flavor]],SFInfo[[#This Row],[Type]])</f>
        <v>PEDIASURE ENTERAL W/FIBERVanillartf</v>
      </c>
      <c r="B102" s="211">
        <v>67403</v>
      </c>
      <c r="C102" s="212" t="s">
        <v>250</v>
      </c>
      <c r="D102" s="74" t="s">
        <v>52</v>
      </c>
      <c r="E102" s="26" t="s">
        <v>185</v>
      </c>
      <c r="F102" s="210" t="s">
        <v>172</v>
      </c>
      <c r="G102" s="210">
        <v>24</v>
      </c>
      <c r="I102"/>
    </row>
    <row r="103" spans="1:9" x14ac:dyDescent="0.25">
      <c r="A103" s="210" t="str">
        <f>CONCATENATE(SFInfo[[#This Row],[Formula name]],SFInfo[[#This Row],[Flavor]],SFInfo[[#This Row],[Type]])</f>
        <v>PEDIASURE PEPTIDE 1.0Strawberryrtf</v>
      </c>
      <c r="B103" s="211">
        <v>67411</v>
      </c>
      <c r="C103" s="212" t="s">
        <v>25</v>
      </c>
      <c r="D103" s="74" t="s">
        <v>49</v>
      </c>
      <c r="E103" s="26" t="s">
        <v>185</v>
      </c>
      <c r="F103" s="210" t="s">
        <v>172</v>
      </c>
      <c r="G103" s="210">
        <v>24</v>
      </c>
    </row>
    <row r="104" spans="1:9" x14ac:dyDescent="0.25">
      <c r="A104" s="210" t="str">
        <f>CONCATENATE(SFInfo[[#This Row],[Formula name]],SFInfo[[#This Row],[Flavor]],SFInfo[[#This Row],[Type]])</f>
        <v>PEDIASURE PEPTIDE 1.0Unflavoredrtf</v>
      </c>
      <c r="B104" s="211">
        <v>67413</v>
      </c>
      <c r="C104" s="212" t="s">
        <v>25</v>
      </c>
      <c r="D104" s="74" t="s">
        <v>51</v>
      </c>
      <c r="E104" s="26" t="s">
        <v>185</v>
      </c>
      <c r="F104" s="210" t="s">
        <v>172</v>
      </c>
      <c r="G104" s="210">
        <v>24</v>
      </c>
    </row>
    <row r="105" spans="1:9" x14ac:dyDescent="0.25">
      <c r="A105" s="210" t="str">
        <f>CONCATENATE(SFInfo[[#This Row],[Formula name]],SFInfo[[#This Row],[Flavor]],SFInfo[[#This Row],[Type]])</f>
        <v>PEDIASURE PEPTIDE 1.0Vanillartf</v>
      </c>
      <c r="B105" s="211">
        <v>67407</v>
      </c>
      <c r="C105" s="212" t="s">
        <v>25</v>
      </c>
      <c r="D105" s="74" t="s">
        <v>52</v>
      </c>
      <c r="E105" s="26" t="s">
        <v>185</v>
      </c>
      <c r="F105" s="210" t="s">
        <v>172</v>
      </c>
      <c r="G105" s="210">
        <v>24</v>
      </c>
    </row>
    <row r="106" spans="1:9" x14ac:dyDescent="0.25">
      <c r="A106" s="210" t="str">
        <f>CONCATENATE(SFInfo[[#This Row],[Formula name]],SFInfo[[#This Row],[Flavor]],SFInfo[[#This Row],[Type]])</f>
        <v>PEDIASURE PEPTIDE 1.5Vanillartf</v>
      </c>
      <c r="B106" s="211">
        <v>67417</v>
      </c>
      <c r="C106" s="212" t="s">
        <v>26</v>
      </c>
      <c r="D106" s="74" t="s">
        <v>52</v>
      </c>
      <c r="E106" s="26" t="s">
        <v>185</v>
      </c>
      <c r="F106" s="210" t="s">
        <v>172</v>
      </c>
      <c r="G106" s="210">
        <v>24</v>
      </c>
    </row>
    <row r="107" spans="1:9" x14ac:dyDescent="0.25">
      <c r="A107" s="210" t="str">
        <f>CONCATENATE(SFInfo[[#This Row],[Formula name]],SFInfo[[#This Row],[Flavor]],SFInfo[[#This Row],[Type]])</f>
        <v>PEDIASURE GROW &amp; GAIN PWDVanillapwd</v>
      </c>
      <c r="B107" s="211">
        <v>66959</v>
      </c>
      <c r="C107" s="212" t="s">
        <v>341</v>
      </c>
      <c r="D107" s="74" t="s">
        <v>52</v>
      </c>
      <c r="E107" s="26" t="s">
        <v>179</v>
      </c>
      <c r="F107" s="210" t="s">
        <v>172</v>
      </c>
      <c r="G107" s="210" t="s">
        <v>290</v>
      </c>
    </row>
    <row r="108" spans="1:9" x14ac:dyDescent="0.25">
      <c r="A108" s="210" t="str">
        <f>CONCATENATE(SFInfo[[#This Row],[Formula name]],SFInfo[[#This Row],[Flavor]],SFInfo[[#This Row],[Type]])</f>
        <v>PEDIASURE GROW &amp; GAIN PWDChocolatepwd</v>
      </c>
      <c r="B108" s="211">
        <v>66960</v>
      </c>
      <c r="C108" s="212" t="s">
        <v>341</v>
      </c>
      <c r="D108" s="74" t="s">
        <v>46</v>
      </c>
      <c r="E108" s="26" t="s">
        <v>179</v>
      </c>
      <c r="F108" s="210" t="s">
        <v>172</v>
      </c>
      <c r="G108" s="210" t="s">
        <v>290</v>
      </c>
    </row>
    <row r="109" spans="1:9" x14ac:dyDescent="0.25">
      <c r="A109" s="210" t="str">
        <f>CONCATENATE(SFInfo[[#This Row],[Formula name]],SFInfo[[#This Row],[Flavor]],SFInfo[[#This Row],[Type]])</f>
        <v>PEDIASURE GROW &amp; GAIN PWDStrawberrypwd</v>
      </c>
      <c r="B109" s="211">
        <v>66961</v>
      </c>
      <c r="C109" s="212" t="s">
        <v>341</v>
      </c>
      <c r="D109" s="74" t="s">
        <v>49</v>
      </c>
      <c r="E109" s="26" t="s">
        <v>179</v>
      </c>
      <c r="F109" s="210" t="s">
        <v>172</v>
      </c>
      <c r="G109" s="210" t="s">
        <v>290</v>
      </c>
      <c r="I109"/>
    </row>
    <row r="110" spans="1:9" x14ac:dyDescent="0.25">
      <c r="A110" s="210" t="str">
        <f>CONCATENATE(SFInfo[[#This Row],[Formula name]],SFInfo[[#This Row],[Flavor]],SFInfo[[#This Row],[Type]])</f>
        <v>PEPTAMENUnflavoredrtf</v>
      </c>
      <c r="B110" s="211">
        <v>294303</v>
      </c>
      <c r="C110" s="212" t="s">
        <v>27</v>
      </c>
      <c r="D110" s="74" t="s">
        <v>51</v>
      </c>
      <c r="E110" s="26" t="s">
        <v>185</v>
      </c>
      <c r="F110" s="210" t="s">
        <v>174</v>
      </c>
      <c r="G110" s="210">
        <v>24</v>
      </c>
      <c r="I110"/>
    </row>
    <row r="111" spans="1:9" x14ac:dyDescent="0.25">
      <c r="A111" s="210" t="str">
        <f>CONCATENATE(SFInfo[[#This Row],[Formula name]],SFInfo[[#This Row],[Flavor]],SFInfo[[#This Row],[Type]])</f>
        <v>PEPTAMEN 1.5Vanillartf</v>
      </c>
      <c r="B111" s="211">
        <v>467630</v>
      </c>
      <c r="C111" s="212" t="s">
        <v>28</v>
      </c>
      <c r="D111" s="74" t="s">
        <v>52</v>
      </c>
      <c r="E111" s="26" t="s">
        <v>185</v>
      </c>
      <c r="F111" s="210" t="s">
        <v>174</v>
      </c>
      <c r="G111" s="210">
        <v>24</v>
      </c>
      <c r="I111"/>
    </row>
    <row r="112" spans="1:9" x14ac:dyDescent="0.25">
      <c r="A112" s="210" t="str">
        <f>CONCATENATE(SFInfo[[#This Row],[Formula name]],SFInfo[[#This Row],[Flavor]],SFInfo[[#This Row],[Type]])</f>
        <v>PEPTAMEN JRVanillartf</v>
      </c>
      <c r="B112" s="211">
        <v>293575</v>
      </c>
      <c r="C112" s="212" t="s">
        <v>29</v>
      </c>
      <c r="D112" s="74" t="s">
        <v>52</v>
      </c>
      <c r="E112" s="26" t="s">
        <v>185</v>
      </c>
      <c r="F112" s="210" t="s">
        <v>174</v>
      </c>
      <c r="G112" s="210">
        <v>24</v>
      </c>
      <c r="I112"/>
    </row>
    <row r="113" spans="1:9" x14ac:dyDescent="0.25">
      <c r="A113" s="210" t="str">
        <f>CONCATENATE(SFInfo[[#This Row],[Formula name]],SFInfo[[#This Row],[Flavor]],SFInfo[[#This Row],[Type]])</f>
        <v>PEPTAMEN JR 1.5Vanillartf</v>
      </c>
      <c r="B113" s="211">
        <v>682241</v>
      </c>
      <c r="C113" s="212" t="s">
        <v>30</v>
      </c>
      <c r="D113" s="74" t="s">
        <v>52</v>
      </c>
      <c r="E113" s="26" t="s">
        <v>185</v>
      </c>
      <c r="F113" s="210" t="s">
        <v>174</v>
      </c>
      <c r="G113" s="210">
        <v>24</v>
      </c>
      <c r="I113"/>
    </row>
    <row r="114" spans="1:9" x14ac:dyDescent="0.25">
      <c r="A114" s="210" t="str">
        <f>CONCATENATE(SFInfo[[#This Row],[Formula name]],SFInfo[[#This Row],[Flavor]],SFInfo[[#This Row],[Type]])</f>
        <v>PEPTAMEN JR PREBIOVanillartf</v>
      </c>
      <c r="B114" s="211">
        <v>541274</v>
      </c>
      <c r="C114" s="212" t="s">
        <v>31</v>
      </c>
      <c r="D114" s="74" t="s">
        <v>52</v>
      </c>
      <c r="E114" s="26" t="s">
        <v>185</v>
      </c>
      <c r="F114" s="210" t="s">
        <v>174</v>
      </c>
      <c r="G114" s="210">
        <v>24</v>
      </c>
      <c r="I114"/>
    </row>
    <row r="115" spans="1:9" x14ac:dyDescent="0.25">
      <c r="A115" s="210" t="str">
        <f>CONCATENATE(SFInfo[[#This Row],[Formula name]],SFInfo[[#This Row],[Flavor]],SFInfo[[#This Row],[Type]])</f>
        <v>PEPTAMEN JR W/FIBERVanillartf</v>
      </c>
      <c r="B115" s="211">
        <v>711879</v>
      </c>
      <c r="C115" s="212" t="s">
        <v>303</v>
      </c>
      <c r="D115" s="74" t="s">
        <v>52</v>
      </c>
      <c r="E115" s="26" t="s">
        <v>185</v>
      </c>
      <c r="F115" s="210" t="s">
        <v>174</v>
      </c>
      <c r="G115" s="210">
        <v>24</v>
      </c>
      <c r="I115"/>
    </row>
    <row r="116" spans="1:9" x14ac:dyDescent="0.25">
      <c r="A116" s="210" t="str">
        <f>CONCATENATE(SFInfo[[#This Row],[Formula name]],SFInfo[[#This Row],[Flavor]],SFInfo[[#This Row],[Type]])</f>
        <v>PERIFLEX ADVANCE (WOMEN)Unflavoredpwd</v>
      </c>
      <c r="B116" s="211">
        <v>49835</v>
      </c>
      <c r="C116" s="212" t="s">
        <v>32</v>
      </c>
      <c r="D116" s="74" t="s">
        <v>51</v>
      </c>
      <c r="E116" s="26" t="s">
        <v>179</v>
      </c>
      <c r="F116" s="210" t="s">
        <v>175</v>
      </c>
      <c r="G116" s="210">
        <v>6</v>
      </c>
      <c r="I116"/>
    </row>
    <row r="117" spans="1:9" x14ac:dyDescent="0.25">
      <c r="A117" s="210" t="str">
        <f>CONCATENATE(SFInfo[[#This Row],[Formula name]],SFInfo[[#This Row],[Flavor]],SFInfo[[#This Row],[Type]])</f>
        <v>PERIFLEX ADVANCE (WOMEN)Orangepwd</v>
      </c>
      <c r="B117" s="211">
        <v>49837</v>
      </c>
      <c r="C117" s="212" t="s">
        <v>32</v>
      </c>
      <c r="D117" s="74" t="s">
        <v>48</v>
      </c>
      <c r="E117" s="26" t="s">
        <v>179</v>
      </c>
      <c r="F117" s="210" t="s">
        <v>175</v>
      </c>
      <c r="G117" s="210">
        <v>6</v>
      </c>
      <c r="I117"/>
    </row>
    <row r="118" spans="1:9" x14ac:dyDescent="0.25">
      <c r="A118" s="210" t="str">
        <f>CONCATENATE(SFInfo[[#This Row],[Formula name]],SFInfo[[#This Row],[Flavor]],SFInfo[[#This Row],[Type]])</f>
        <v>PERIFLEX ADVANCE (WOMEN)Unflavoredpwd</v>
      </c>
      <c r="B118" s="211">
        <v>49835</v>
      </c>
      <c r="C118" s="212" t="s">
        <v>32</v>
      </c>
      <c r="D118" s="74" t="s">
        <v>51</v>
      </c>
      <c r="E118" s="26" t="s">
        <v>179</v>
      </c>
      <c r="F118" s="210" t="s">
        <v>175</v>
      </c>
      <c r="G118" s="210">
        <v>6</v>
      </c>
      <c r="I118"/>
    </row>
    <row r="119" spans="1:9" x14ac:dyDescent="0.25">
      <c r="A119" s="210" t="str">
        <f>CONCATENATE(SFInfo[[#This Row],[Formula name]],SFInfo[[#This Row],[Flavor]],SFInfo[[#This Row],[Type]])</f>
        <v>PERIFLEX EARLY YEARSUnflavoredpwd</v>
      </c>
      <c r="B119" s="211">
        <v>90164</v>
      </c>
      <c r="C119" s="212" t="s">
        <v>264</v>
      </c>
      <c r="D119" s="74" t="s">
        <v>51</v>
      </c>
      <c r="E119" s="26" t="s">
        <v>179</v>
      </c>
      <c r="F119" s="210" t="s">
        <v>175</v>
      </c>
      <c r="G119" s="210">
        <v>6</v>
      </c>
      <c r="I119"/>
    </row>
    <row r="120" spans="1:9" x14ac:dyDescent="0.25">
      <c r="A120" s="210" t="str">
        <f>CONCATENATE(SFInfo[[#This Row],[Formula name]],SFInfo[[#This Row],[Flavor]],SFInfo[[#This Row],[Type]])</f>
        <v>PERIFLEX JR PLUSVanillapwd</v>
      </c>
      <c r="B120" s="211">
        <v>89478</v>
      </c>
      <c r="C120" s="212" t="s">
        <v>313</v>
      </c>
      <c r="D120" s="74" t="s">
        <v>52</v>
      </c>
      <c r="E120" s="26" t="s">
        <v>179</v>
      </c>
      <c r="F120" s="210" t="s">
        <v>175</v>
      </c>
      <c r="G120" s="210">
        <v>6</v>
      </c>
      <c r="I120"/>
    </row>
    <row r="121" spans="1:9" x14ac:dyDescent="0.25">
      <c r="A121" s="210" t="str">
        <f>CONCATENATE(SFInfo[[#This Row],[Formula name]],SFInfo[[#This Row],[Flavor]],SFInfo[[#This Row],[Type]])</f>
        <v>PERIFLEX JR PLUSOrangepwd</v>
      </c>
      <c r="B121" s="211">
        <v>89476</v>
      </c>
      <c r="C121" s="212" t="s">
        <v>313</v>
      </c>
      <c r="D121" s="74" t="s">
        <v>48</v>
      </c>
      <c r="E121" s="26" t="s">
        <v>179</v>
      </c>
      <c r="F121" s="210" t="s">
        <v>175</v>
      </c>
      <c r="G121" s="210">
        <v>6</v>
      </c>
      <c r="I121"/>
    </row>
    <row r="122" spans="1:9" x14ac:dyDescent="0.25">
      <c r="A122" s="210" t="str">
        <f>CONCATENATE(SFInfo[[#This Row],[Formula name]],SFInfo[[#This Row],[Flavor]],SFInfo[[#This Row],[Type]])</f>
        <v>PERIFLEX JR PLUSUnflavoredpwd</v>
      </c>
      <c r="B122" s="211">
        <v>89477</v>
      </c>
      <c r="C122" s="212" t="s">
        <v>313</v>
      </c>
      <c r="D122" s="74" t="s">
        <v>51</v>
      </c>
      <c r="E122" s="26" t="s">
        <v>179</v>
      </c>
      <c r="F122" s="210" t="s">
        <v>175</v>
      </c>
      <c r="G122" s="210">
        <v>6</v>
      </c>
      <c r="I122"/>
    </row>
    <row r="123" spans="1:9" x14ac:dyDescent="0.25">
      <c r="A123" s="210" t="str">
        <f>CONCATENATE(SFInfo[[#This Row],[Formula name]],SFInfo[[#This Row],[Flavor]],SFInfo[[#This Row],[Type]])</f>
        <v>PHENYLADE ESSENTIALVanillapwd</v>
      </c>
      <c r="B123" s="211">
        <v>119869</v>
      </c>
      <c r="C123" s="212" t="s">
        <v>33</v>
      </c>
      <c r="D123" s="74" t="s">
        <v>52</v>
      </c>
      <c r="E123" s="26" t="s">
        <v>179</v>
      </c>
      <c r="F123" s="210" t="s">
        <v>175</v>
      </c>
      <c r="G123" s="210">
        <v>4</v>
      </c>
      <c r="I123"/>
    </row>
    <row r="124" spans="1:9" x14ac:dyDescent="0.25">
      <c r="A124" s="210" t="str">
        <f>CONCATENATE(SFInfo[[#This Row],[Formula name]],SFInfo[[#This Row],[Flavor]],SFInfo[[#This Row],[Type]])</f>
        <v>PHENYLADE ESSENTIALChocolatepwd</v>
      </c>
      <c r="B124" s="211">
        <v>119868</v>
      </c>
      <c r="C124" s="212" t="s">
        <v>33</v>
      </c>
      <c r="D124" s="74" t="s">
        <v>46</v>
      </c>
      <c r="E124" s="26" t="s">
        <v>179</v>
      </c>
      <c r="F124" s="210" t="s">
        <v>175</v>
      </c>
      <c r="G124" s="210">
        <v>4</v>
      </c>
      <c r="I124"/>
    </row>
    <row r="125" spans="1:9" x14ac:dyDescent="0.25">
      <c r="A125" s="210" t="str">
        <f>CONCATENATE(SFInfo[[#This Row],[Formula name]],SFInfo[[#This Row],[Flavor]],SFInfo[[#This Row],[Type]])</f>
        <v>PHENYLADE ESSENTIALOrangepwd</v>
      </c>
      <c r="B125" s="211">
        <v>119870</v>
      </c>
      <c r="C125" s="212" t="s">
        <v>33</v>
      </c>
      <c r="D125" s="74" t="s">
        <v>48</v>
      </c>
      <c r="E125" s="26" t="s">
        <v>179</v>
      </c>
      <c r="F125" s="210" t="s">
        <v>175</v>
      </c>
      <c r="G125" s="210">
        <v>4</v>
      </c>
      <c r="I125"/>
    </row>
    <row r="126" spans="1:9" x14ac:dyDescent="0.25">
      <c r="A126" s="210" t="str">
        <f>CONCATENATE(SFInfo[[#This Row],[Formula name]],SFInfo[[#This Row],[Flavor]],SFInfo[[#This Row],[Type]])</f>
        <v>PHENYLADE ESSENTIALStrawberrypwd</v>
      </c>
      <c r="B126" s="211">
        <v>119871</v>
      </c>
      <c r="C126" s="212" t="s">
        <v>33</v>
      </c>
      <c r="D126" s="74" t="s">
        <v>49</v>
      </c>
      <c r="E126" s="26" t="s">
        <v>179</v>
      </c>
      <c r="F126" s="210" t="s">
        <v>175</v>
      </c>
      <c r="G126" s="210">
        <v>4</v>
      </c>
      <c r="I126"/>
    </row>
    <row r="127" spans="1:9" x14ac:dyDescent="0.25">
      <c r="A127" s="210" t="str">
        <f>CONCATENATE(SFInfo[[#This Row],[Formula name]],SFInfo[[#This Row],[Flavor]],SFInfo[[#This Row],[Type]])</f>
        <v>PHENYLADE ESSENTIALUnflavoredpwd</v>
      </c>
      <c r="B127" s="211">
        <v>119879</v>
      </c>
      <c r="C127" s="212" t="s">
        <v>33</v>
      </c>
      <c r="D127" s="74" t="s">
        <v>51</v>
      </c>
      <c r="E127" s="26" t="s">
        <v>179</v>
      </c>
      <c r="F127" s="210" t="s">
        <v>175</v>
      </c>
      <c r="G127" s="210">
        <v>4</v>
      </c>
      <c r="I127"/>
    </row>
    <row r="128" spans="1:9" x14ac:dyDescent="0.25">
      <c r="A128" s="210" t="str">
        <f>CONCATENATE(SFInfo[[#This Row],[Formula name]],SFInfo[[#This Row],[Flavor]],SFInfo[[#This Row],[Type]])</f>
        <v>PHENYLADE MTE AA BLENDUnflavoredpwd</v>
      </c>
      <c r="B128" s="211">
        <v>120448</v>
      </c>
      <c r="C128" s="212" t="s">
        <v>281</v>
      </c>
      <c r="D128" s="74" t="s">
        <v>51</v>
      </c>
      <c r="E128" s="26" t="s">
        <v>179</v>
      </c>
      <c r="F128" s="210" t="s">
        <v>175</v>
      </c>
      <c r="G128" s="210">
        <v>4</v>
      </c>
      <c r="I128"/>
    </row>
    <row r="129" spans="1:9" x14ac:dyDescent="0.25">
      <c r="A129" s="210" t="str">
        <f>CONCATENATE(SFInfo[[#This Row],[Formula name]],SFInfo[[#This Row],[Flavor]],SFInfo[[#This Row],[Type]])</f>
        <v>PREGESTIMIL LIPILUnflavoredpwd</v>
      </c>
      <c r="B129" s="211">
        <v>36721</v>
      </c>
      <c r="C129" s="212" t="s">
        <v>34</v>
      </c>
      <c r="D129" s="74" t="s">
        <v>51</v>
      </c>
      <c r="E129" s="26" t="s">
        <v>179</v>
      </c>
      <c r="F129" s="210" t="s">
        <v>173</v>
      </c>
      <c r="G129" s="210">
        <v>6</v>
      </c>
      <c r="I129"/>
    </row>
    <row r="130" spans="1:9" x14ac:dyDescent="0.25">
      <c r="A130" s="210" t="str">
        <f>CONCATENATE(SFInfo[[#This Row],[Formula name]],SFInfo[[#This Row],[Flavor]],SFInfo[[#This Row],[Type]])</f>
        <v>PREGESTIMIL LIPIL 20Unflavorednur</v>
      </c>
      <c r="B130" s="211">
        <v>143301</v>
      </c>
      <c r="C130" s="212" t="s">
        <v>35</v>
      </c>
      <c r="D130" s="74" t="s">
        <v>51</v>
      </c>
      <c r="E130" s="26" t="s">
        <v>186</v>
      </c>
      <c r="F130" s="210" t="s">
        <v>173</v>
      </c>
      <c r="G130" s="210">
        <v>48</v>
      </c>
      <c r="I130"/>
    </row>
    <row r="131" spans="1:9" x14ac:dyDescent="0.25">
      <c r="A131" s="210" t="str">
        <f>CONCATENATE(SFInfo[[#This Row],[Formula name]],SFInfo[[#This Row],[Flavor]],SFInfo[[#This Row],[Type]])</f>
        <v>PREGESTIMIL LIPIL 24Unflavorednur</v>
      </c>
      <c r="B131" s="211">
        <v>143401</v>
      </c>
      <c r="C131" s="212" t="s">
        <v>36</v>
      </c>
      <c r="D131" s="74" t="s">
        <v>51</v>
      </c>
      <c r="E131" s="26" t="s">
        <v>186</v>
      </c>
      <c r="F131" s="210" t="s">
        <v>173</v>
      </c>
      <c r="G131" s="210">
        <v>48</v>
      </c>
      <c r="I131"/>
    </row>
    <row r="132" spans="1:9" x14ac:dyDescent="0.25">
      <c r="A132" s="210" t="str">
        <f>CONCATENATE(SFInfo[[#This Row],[Formula name]],SFInfo[[#This Row],[Flavor]],SFInfo[[#This Row],[Type]])</f>
        <v>PRO PHREEUnflavoredpwd</v>
      </c>
      <c r="B132" s="211">
        <v>67030</v>
      </c>
      <c r="C132" s="212" t="s">
        <v>37</v>
      </c>
      <c r="D132" s="74" t="s">
        <v>51</v>
      </c>
      <c r="E132" s="26" t="s">
        <v>179</v>
      </c>
      <c r="F132" s="210" t="s">
        <v>172</v>
      </c>
      <c r="G132" s="210">
        <v>6</v>
      </c>
      <c r="I132"/>
    </row>
    <row r="133" spans="1:9" x14ac:dyDescent="0.25">
      <c r="A133" s="210" t="str">
        <f>CONCATENATE(SFInfo[[#This Row],[Formula name]],SFInfo[[#This Row],[Flavor]],SFInfo[[#This Row],[Type]])</f>
        <v>PURE AMINOUnflavoredpwd</v>
      </c>
      <c r="B133" s="211">
        <v>179101</v>
      </c>
      <c r="C133" s="212" t="s">
        <v>38</v>
      </c>
      <c r="D133" s="74" t="s">
        <v>51</v>
      </c>
      <c r="E133" s="26" t="s">
        <v>179</v>
      </c>
      <c r="F133" s="210" t="s">
        <v>173</v>
      </c>
      <c r="G133" s="210">
        <v>4</v>
      </c>
      <c r="I133"/>
    </row>
    <row r="134" spans="1:9" x14ac:dyDescent="0.25">
      <c r="A134" s="210" t="str">
        <f>CONCATENATE(SFInfo[[#This Row],[Formula name]],SFInfo[[#This Row],[Flavor]],SFInfo[[#This Row],[Type]])</f>
        <v>PURE AMINO JRUnflavoredpwd</v>
      </c>
      <c r="B134" s="211">
        <v>178701</v>
      </c>
      <c r="C134" s="212" t="s">
        <v>265</v>
      </c>
      <c r="D134" s="74" t="s">
        <v>51</v>
      </c>
      <c r="E134" s="26" t="s">
        <v>179</v>
      </c>
      <c r="F134" s="210" t="s">
        <v>173</v>
      </c>
      <c r="G134" s="210" t="s">
        <v>220</v>
      </c>
      <c r="I134"/>
    </row>
    <row r="135" spans="1:9" x14ac:dyDescent="0.25">
      <c r="A135" s="210" t="str">
        <f>CONCATENATE(SFInfo[[#This Row],[Formula name]],SFInfo[[#This Row],[Flavor]],SFInfo[[#This Row],[Type]])</f>
        <v>PURE AMINO JRVanillapwd</v>
      </c>
      <c r="B135" s="211">
        <v>178801</v>
      </c>
      <c r="C135" s="212" t="s">
        <v>265</v>
      </c>
      <c r="D135" s="74" t="s">
        <v>52</v>
      </c>
      <c r="E135" s="26" t="s">
        <v>179</v>
      </c>
      <c r="F135" s="210" t="s">
        <v>173</v>
      </c>
      <c r="G135" s="210" t="s">
        <v>220</v>
      </c>
    </row>
    <row r="136" spans="1:9" x14ac:dyDescent="0.25">
      <c r="A136" s="210" t="str">
        <f>CONCATENATE(SFInfo[[#This Row],[Formula name]],SFInfo[[#This Row],[Flavor]],SFInfo[[#This Row],[Type]])</f>
        <v>SIMILAC 360 TOTAL CAREUnflavoredpwd</v>
      </c>
      <c r="B136" s="211">
        <v>68654</v>
      </c>
      <c r="C136" s="212" t="s">
        <v>342</v>
      </c>
      <c r="D136" s="74" t="s">
        <v>51</v>
      </c>
      <c r="E136" s="26" t="s">
        <v>179</v>
      </c>
      <c r="F136" s="210" t="s">
        <v>172</v>
      </c>
      <c r="G136" s="210" t="s">
        <v>290</v>
      </c>
      <c r="I136"/>
    </row>
    <row r="137" spans="1:9" x14ac:dyDescent="0.25">
      <c r="A137" s="210" t="str">
        <f>CONCATENATE(SFInfo[[#This Row],[Formula name]],SFInfo[[#This Row],[Flavor]],SFInfo[[#This Row],[Type]])</f>
        <v>SIMILAC 360 TOTAL CAREUnflavoredrtf</v>
      </c>
      <c r="B137" s="211">
        <v>68138</v>
      </c>
      <c r="C137" s="212" t="s">
        <v>342</v>
      </c>
      <c r="D137" s="74" t="s">
        <v>51</v>
      </c>
      <c r="E137" s="26" t="s">
        <v>185</v>
      </c>
      <c r="F137" s="210" t="s">
        <v>172</v>
      </c>
      <c r="G137" s="210" t="s">
        <v>317</v>
      </c>
      <c r="I137"/>
    </row>
    <row r="138" spans="1:9" x14ac:dyDescent="0.25">
      <c r="A138" s="210" t="str">
        <f>CONCATENATE(SFInfo[[#This Row],[Formula name]],SFInfo[[#This Row],[Flavor]],SFInfo[[#This Row],[Type]])</f>
        <v>SIMILAC 360 TOTAL CARE SENSITIVEUnflavoredrtf</v>
      </c>
      <c r="B138" s="211">
        <v>68157</v>
      </c>
      <c r="C138" s="118" t="s">
        <v>348</v>
      </c>
      <c r="D138" s="74" t="s">
        <v>51</v>
      </c>
      <c r="E138" s="26" t="s">
        <v>185</v>
      </c>
      <c r="F138" s="210" t="s">
        <v>172</v>
      </c>
      <c r="G138" s="210" t="s">
        <v>317</v>
      </c>
    </row>
    <row r="139" spans="1:9" x14ac:dyDescent="0.25">
      <c r="A139" s="210" t="str">
        <f>CONCATENATE(SFInfo[[#This Row],[Formula name]],SFInfo[[#This Row],[Flavor]],SFInfo[[#This Row],[Type]])</f>
        <v>SIMILAC ADVANCEUnflavoredcon</v>
      </c>
      <c r="B139" s="211">
        <v>56973</v>
      </c>
      <c r="C139" s="212" t="s">
        <v>40</v>
      </c>
      <c r="D139" s="74" t="s">
        <v>51</v>
      </c>
      <c r="E139" s="26" t="s">
        <v>187</v>
      </c>
      <c r="F139" s="210" t="s">
        <v>172</v>
      </c>
      <c r="G139" s="210">
        <v>12</v>
      </c>
    </row>
    <row r="140" spans="1:9" x14ac:dyDescent="0.25">
      <c r="A140" s="210" t="str">
        <f>CONCATENATE(SFInfo[[#This Row],[Formula name]],SFInfo[[#This Row],[Flavor]],SFInfo[[#This Row],[Type]])</f>
        <v>SIMILAC ADVANCEUnflavoredpwd</v>
      </c>
      <c r="B140" s="211">
        <v>55957</v>
      </c>
      <c r="C140" s="212" t="s">
        <v>40</v>
      </c>
      <c r="D140" s="74" t="s">
        <v>51</v>
      </c>
      <c r="E140" s="26" t="s">
        <v>179</v>
      </c>
      <c r="F140" s="210" t="s">
        <v>172</v>
      </c>
      <c r="G140" s="210">
        <v>6</v>
      </c>
    </row>
    <row r="141" spans="1:9" x14ac:dyDescent="0.25">
      <c r="A141" s="210" t="str">
        <f>CONCATENATE(SFInfo[[#This Row],[Formula name]],SFInfo[[#This Row],[Flavor]],SFInfo[[#This Row],[Type]])</f>
        <v>SIMILAC ADVANCEUnflavoredrtf</v>
      </c>
      <c r="B141" s="211">
        <v>53363</v>
      </c>
      <c r="C141" s="212" t="s">
        <v>40</v>
      </c>
      <c r="D141" s="74" t="s">
        <v>51</v>
      </c>
      <c r="E141" s="26" t="s">
        <v>185</v>
      </c>
      <c r="F141" s="210" t="s">
        <v>172</v>
      </c>
      <c r="G141" s="210" t="s">
        <v>290</v>
      </c>
    </row>
    <row r="142" spans="1:9" x14ac:dyDescent="0.25">
      <c r="A142" s="210" t="str">
        <f>CONCATENATE(SFInfo[[#This Row],[Formula name]],SFInfo[[#This Row],[Flavor]],SFInfo[[#This Row],[Type]])</f>
        <v>SIMILAC FOR SUPPLEMENTATIONUnflavoredpwd</v>
      </c>
      <c r="B142" s="211">
        <v>63013</v>
      </c>
      <c r="C142" s="212" t="s">
        <v>343</v>
      </c>
      <c r="D142" s="74" t="s">
        <v>51</v>
      </c>
      <c r="E142" s="26" t="s">
        <v>179</v>
      </c>
      <c r="F142" s="210" t="s">
        <v>172</v>
      </c>
      <c r="G142" s="210" t="s">
        <v>220</v>
      </c>
    </row>
    <row r="143" spans="1:9" x14ac:dyDescent="0.25">
      <c r="A143" s="210" t="str">
        <f>CONCATENATE(SFInfo[[#This Row],[Formula name]],SFInfo[[#This Row],[Flavor]],SFInfo[[#This Row],[Type]])</f>
        <v>SIMILAC FOR DIARRHEAUnflavoredrtf</v>
      </c>
      <c r="B143" s="211">
        <v>57768</v>
      </c>
      <c r="C143" s="212" t="s">
        <v>41</v>
      </c>
      <c r="D143" s="74" t="s">
        <v>51</v>
      </c>
      <c r="E143" s="26" t="s">
        <v>185</v>
      </c>
      <c r="F143" s="210" t="s">
        <v>172</v>
      </c>
      <c r="G143" s="210">
        <v>6</v>
      </c>
    </row>
    <row r="144" spans="1:9" x14ac:dyDescent="0.25">
      <c r="A144" s="210" t="str">
        <f>CONCATENATE(SFInfo[[#This Row],[Formula name]],SFInfo[[#This Row],[Flavor]],SFInfo[[#This Row],[Type]])</f>
        <v>SIMILAC FOR SPITUPUnflavoredpwd</v>
      </c>
      <c r="B144" s="211">
        <v>50959</v>
      </c>
      <c r="C144" s="212" t="s">
        <v>258</v>
      </c>
      <c r="D144" s="74" t="s">
        <v>51</v>
      </c>
      <c r="E144" s="26" t="s">
        <v>179</v>
      </c>
      <c r="F144" s="210" t="s">
        <v>172</v>
      </c>
      <c r="G144" s="210">
        <v>6</v>
      </c>
    </row>
    <row r="145" spans="1:7" x14ac:dyDescent="0.25">
      <c r="A145" s="210" t="str">
        <f>CONCATENATE(SFInfo[[#This Row],[Formula name]],SFInfo[[#This Row],[Flavor]],SFInfo[[#This Row],[Type]])</f>
        <v>SIMILAC FOR SPITUPUnflavoredrtf</v>
      </c>
      <c r="B145" s="211">
        <v>56728</v>
      </c>
      <c r="C145" s="212" t="s">
        <v>258</v>
      </c>
      <c r="D145" s="74" t="s">
        <v>51</v>
      </c>
      <c r="E145" s="26" t="s">
        <v>185</v>
      </c>
      <c r="F145" s="210" t="s">
        <v>172</v>
      </c>
      <c r="G145" s="210">
        <v>6</v>
      </c>
    </row>
    <row r="146" spans="1:7" x14ac:dyDescent="0.25">
      <c r="A146" s="210" t="str">
        <f>CONCATENATE(SFInfo[[#This Row],[Formula name]],SFInfo[[#This Row],[Flavor]],SFInfo[[#This Row],[Type]])</f>
        <v>SIMILAC GO&amp;GROW SENSITIVE TODDLERUnflavoredpwd</v>
      </c>
      <c r="B146" s="211">
        <v>67581</v>
      </c>
      <c r="C146" s="212" t="s">
        <v>287</v>
      </c>
      <c r="D146" s="74" t="s">
        <v>51</v>
      </c>
      <c r="E146" s="26" t="s">
        <v>179</v>
      </c>
      <c r="F146" s="210" t="s">
        <v>172</v>
      </c>
      <c r="G146" s="210">
        <v>4</v>
      </c>
    </row>
    <row r="147" spans="1:7" x14ac:dyDescent="0.25">
      <c r="A147" s="210" t="str">
        <f>CONCATENATE(SFInfo[[#This Row],[Formula name]],SFInfo[[#This Row],[Flavor]],SFInfo[[#This Row],[Type]])</f>
        <v>SIMILAC GO&amp;GROW TODDLERUnflavoredpwd</v>
      </c>
      <c r="B147" s="211">
        <v>67010</v>
      </c>
      <c r="C147" s="212" t="s">
        <v>257</v>
      </c>
      <c r="D147" s="74" t="s">
        <v>51</v>
      </c>
      <c r="E147" s="26" t="s">
        <v>179</v>
      </c>
      <c r="F147" s="210" t="s">
        <v>172</v>
      </c>
      <c r="G147" s="210">
        <v>4</v>
      </c>
    </row>
    <row r="148" spans="1:7" x14ac:dyDescent="0.25">
      <c r="A148" s="210" t="str">
        <f>CONCATENATE(SFInfo[[#This Row],[Formula name]],SFInfo[[#This Row],[Flavor]],SFInfo[[#This Row],[Type]])</f>
        <v>SIMILAC HUMAN MILK FORTIFIERUnflavoredcon</v>
      </c>
      <c r="B148" s="211">
        <v>56649</v>
      </c>
      <c r="C148" s="212" t="s">
        <v>252</v>
      </c>
      <c r="D148" s="74" t="s">
        <v>51</v>
      </c>
      <c r="E148" s="26" t="s">
        <v>187</v>
      </c>
      <c r="F148" s="210" t="s">
        <v>172</v>
      </c>
      <c r="G148" s="210" t="s">
        <v>344</v>
      </c>
    </row>
    <row r="149" spans="1:7" x14ac:dyDescent="0.25">
      <c r="A149" s="210" t="str">
        <f>CONCATENATE(SFInfo[[#This Row],[Formula name]],SFInfo[[#This Row],[Flavor]],SFInfo[[#This Row],[Type]])</f>
        <v>SIMILAC PM 60/40 LOW IRONUnflavoredpwd</v>
      </c>
      <c r="B149" s="211">
        <v>850</v>
      </c>
      <c r="C149" s="212" t="s">
        <v>253</v>
      </c>
      <c r="D149" s="74" t="s">
        <v>51</v>
      </c>
      <c r="E149" s="26" t="s">
        <v>179</v>
      </c>
      <c r="F149" s="210" t="s">
        <v>172</v>
      </c>
      <c r="G149" s="210">
        <v>6</v>
      </c>
    </row>
    <row r="150" spans="1:7" x14ac:dyDescent="0.25">
      <c r="A150" s="210" t="str">
        <f>CONCATENATE(SFInfo[[#This Row],[Formula name]],SFInfo[[#This Row],[Flavor]],SFInfo[[#This Row],[Type]])</f>
        <v>SIMILAC SENSITIVEUnflavoredpwd</v>
      </c>
      <c r="B150" s="211">
        <v>5753978</v>
      </c>
      <c r="C150" s="212" t="s">
        <v>42</v>
      </c>
      <c r="D150" s="74" t="s">
        <v>51</v>
      </c>
      <c r="E150" s="26" t="s">
        <v>179</v>
      </c>
      <c r="F150" s="210" t="s">
        <v>172</v>
      </c>
      <c r="G150" s="210">
        <v>6</v>
      </c>
    </row>
    <row r="151" spans="1:7" x14ac:dyDescent="0.25">
      <c r="A151" s="210" t="str">
        <f>CONCATENATE(SFInfo[[#This Row],[Formula name]],SFInfo[[#This Row],[Flavor]],SFInfo[[#This Row],[Type]])</f>
        <v>SIMILAC SENSITIVEUnflavoredrtf</v>
      </c>
      <c r="B151" s="211">
        <v>57533</v>
      </c>
      <c r="C151" s="212" t="s">
        <v>42</v>
      </c>
      <c r="D151" s="74" t="s">
        <v>51</v>
      </c>
      <c r="E151" s="26" t="s">
        <v>185</v>
      </c>
      <c r="F151" s="210" t="s">
        <v>172</v>
      </c>
      <c r="G151" s="210">
        <v>6</v>
      </c>
    </row>
    <row r="152" spans="1:7" x14ac:dyDescent="0.25">
      <c r="A152" s="210" t="str">
        <f>CONCATENATE(SFInfo[[#This Row],[Formula name]],SFInfo[[#This Row],[Flavor]],SFInfo[[#This Row],[Type]])</f>
        <v>SIMILAC SOY ISOMILUnflavoredpwd</v>
      </c>
      <c r="B152" s="211">
        <v>55964</v>
      </c>
      <c r="C152" s="212" t="s">
        <v>256</v>
      </c>
      <c r="D152" s="74" t="s">
        <v>51</v>
      </c>
      <c r="E152" s="26" t="s">
        <v>179</v>
      </c>
      <c r="F152" s="210" t="s">
        <v>172</v>
      </c>
      <c r="G152" s="210">
        <v>6</v>
      </c>
    </row>
    <row r="153" spans="1:7" x14ac:dyDescent="0.25">
      <c r="A153" s="210" t="str">
        <f>CONCATENATE(SFInfo[[#This Row],[Formula name]],SFInfo[[#This Row],[Flavor]],SFInfo[[#This Row],[Type]])</f>
        <v>SIMILAC SOY ISOMILUnflavoredrtf</v>
      </c>
      <c r="B153" s="211">
        <v>67012</v>
      </c>
      <c r="C153" s="212" t="s">
        <v>256</v>
      </c>
      <c r="D153" s="74" t="s">
        <v>51</v>
      </c>
      <c r="E153" s="26" t="s">
        <v>185</v>
      </c>
      <c r="F153" s="210" t="s">
        <v>172</v>
      </c>
      <c r="G153" s="210" t="s">
        <v>220</v>
      </c>
    </row>
    <row r="154" spans="1:7" x14ac:dyDescent="0.25">
      <c r="A154" s="210" t="str">
        <f>CONCATENATE(SFInfo[[#This Row],[Formula name]],SFInfo[[#This Row],[Flavor]],SFInfo[[#This Row],[Type]])</f>
        <v>SIMILAC SPEC CARE 20 W/IRONUnflavorednur</v>
      </c>
      <c r="B154" s="211">
        <v>67366</v>
      </c>
      <c r="C154" s="212" t="s">
        <v>345</v>
      </c>
      <c r="D154" s="74" t="s">
        <v>51</v>
      </c>
      <c r="E154" s="26" t="s">
        <v>186</v>
      </c>
      <c r="F154" s="210" t="s">
        <v>172</v>
      </c>
      <c r="G154" s="210">
        <v>48</v>
      </c>
    </row>
    <row r="155" spans="1:7" x14ac:dyDescent="0.25">
      <c r="A155" s="210" t="str">
        <f>CONCATENATE(SFInfo[[#This Row],[Formula name]],SFInfo[[#This Row],[Flavor]],SFInfo[[#This Row],[Type]])</f>
        <v>SIMILAC SPEC CARE 24 HIGH PROUnflavorednur</v>
      </c>
      <c r="B155" s="211">
        <v>67370</v>
      </c>
      <c r="C155" s="212" t="s">
        <v>304</v>
      </c>
      <c r="D155" s="74" t="s">
        <v>51</v>
      </c>
      <c r="E155" s="26" t="s">
        <v>186</v>
      </c>
      <c r="F155" s="210" t="s">
        <v>172</v>
      </c>
      <c r="G155" s="210">
        <v>48</v>
      </c>
    </row>
    <row r="156" spans="1:7" x14ac:dyDescent="0.25">
      <c r="A156" s="210" t="str">
        <f>CONCATENATE(SFInfo[[#This Row],[Formula name]],SFInfo[[#This Row],[Flavor]],SFInfo[[#This Row],[Type]])</f>
        <v>SIMILAC SPEC CARE 24 W/IRONUnflavorednur</v>
      </c>
      <c r="B156" s="211">
        <v>67368</v>
      </c>
      <c r="C156" s="212" t="s">
        <v>254</v>
      </c>
      <c r="D156" s="74" t="s">
        <v>51</v>
      </c>
      <c r="E156" s="26" t="s">
        <v>186</v>
      </c>
      <c r="F156" s="210" t="s">
        <v>172</v>
      </c>
      <c r="G156" s="210">
        <v>48</v>
      </c>
    </row>
    <row r="157" spans="1:7" x14ac:dyDescent="0.25">
      <c r="A157" s="210" t="str">
        <f>CONCATENATE(SFInfo[[#This Row],[Formula name]],SFInfo[[#This Row],[Flavor]],SFInfo[[#This Row],[Type]])</f>
        <v>SIMILAC SPEC CARE 30 W/IRONUnflavorednur</v>
      </c>
      <c r="B157" s="211">
        <v>67372</v>
      </c>
      <c r="C157" s="212" t="s">
        <v>255</v>
      </c>
      <c r="D157" s="74" t="s">
        <v>51</v>
      </c>
      <c r="E157" s="26" t="s">
        <v>186</v>
      </c>
      <c r="F157" s="210" t="s">
        <v>172</v>
      </c>
      <c r="G157" s="210">
        <v>48</v>
      </c>
    </row>
    <row r="158" spans="1:7" x14ac:dyDescent="0.25">
      <c r="A158" s="210" t="str">
        <f>CONCATENATE(SFInfo[[#This Row],[Formula name]],SFInfo[[#This Row],[Flavor]],SFInfo[[#This Row],[Type]])</f>
        <v>SUPLENA W/CARB STEADYVanillartf</v>
      </c>
      <c r="B158" s="211">
        <v>64794</v>
      </c>
      <c r="C158" s="212" t="s">
        <v>44</v>
      </c>
      <c r="D158" s="74" t="s">
        <v>52</v>
      </c>
      <c r="E158" s="26" t="s">
        <v>185</v>
      </c>
      <c r="F158" s="210" t="s">
        <v>172</v>
      </c>
      <c r="G158" s="210">
        <v>24</v>
      </c>
    </row>
    <row r="159" spans="1:7" x14ac:dyDescent="0.25">
      <c r="A159" s="38" t="str">
        <f>CONCATENATE(SFInfo[[#This Row],[Formula name]],SFInfo[[#This Row],[Flavor]],SFInfo[[#This Row],[Type]])</f>
        <v>SIMILAC TOTAL COMFORTUnflavoredpwd</v>
      </c>
      <c r="B159" s="36">
        <v>62599</v>
      </c>
      <c r="C159" s="31" t="s">
        <v>43</v>
      </c>
      <c r="D159" s="74" t="s">
        <v>51</v>
      </c>
      <c r="E159" s="26" t="s">
        <v>179</v>
      </c>
      <c r="F159" s="38" t="s">
        <v>172</v>
      </c>
      <c r="G159" s="38">
        <v>6</v>
      </c>
    </row>
    <row r="160" spans="1:7" x14ac:dyDescent="0.25">
      <c r="A160" s="210"/>
      <c r="B160" s="211"/>
      <c r="C160" s="212"/>
      <c r="D160" s="74"/>
      <c r="F160" s="210"/>
      <c r="G160" s="210"/>
    </row>
    <row r="161" spans="1:7" x14ac:dyDescent="0.25">
      <c r="A161" s="210"/>
      <c r="B161" s="211"/>
      <c r="C161" s="212"/>
      <c r="D161" s="74"/>
      <c r="F161" s="210"/>
      <c r="G161" s="210"/>
    </row>
    <row r="162" spans="1:7" x14ac:dyDescent="0.25">
      <c r="A162" s="210"/>
      <c r="B162" s="211"/>
      <c r="C162" s="212"/>
      <c r="D162" s="74"/>
      <c r="F162" s="210"/>
      <c r="G162" s="210"/>
    </row>
    <row r="163" spans="1:7" x14ac:dyDescent="0.25">
      <c r="A163" s="210"/>
      <c r="B163" s="211"/>
      <c r="C163" s="212"/>
      <c r="D163" s="74"/>
      <c r="F163" s="210"/>
      <c r="G163" s="210"/>
    </row>
    <row r="164" spans="1:7" x14ac:dyDescent="0.25">
      <c r="A164" s="210"/>
      <c r="B164" s="211"/>
      <c r="C164" s="212"/>
      <c r="D164" s="74"/>
      <c r="F164" s="210"/>
      <c r="G164" s="210"/>
    </row>
    <row r="165" spans="1:7" x14ac:dyDescent="0.25">
      <c r="A165" s="210"/>
      <c r="B165" s="211"/>
      <c r="C165" s="212"/>
      <c r="D165" s="74"/>
      <c r="F165" s="210"/>
      <c r="G165" s="210"/>
    </row>
    <row r="166" spans="1:7" x14ac:dyDescent="0.25">
      <c r="A166" s="210"/>
      <c r="B166" s="211"/>
      <c r="C166" s="212"/>
      <c r="D166" s="74"/>
      <c r="F166" s="210"/>
      <c r="G166" s="210"/>
    </row>
    <row r="1048576" spans="7:7" x14ac:dyDescent="0.25">
      <c r="G1048576" s="4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47"/>
  <sheetViews>
    <sheetView topLeftCell="A21" workbookViewId="0">
      <selection activeCell="E32" sqref="E32"/>
    </sheetView>
  </sheetViews>
  <sheetFormatPr defaultColWidth="9.140625" defaultRowHeight="15" x14ac:dyDescent="0.2"/>
  <cols>
    <col min="1" max="1" width="10.140625" style="40" bestFit="1" customWidth="1"/>
    <col min="2" max="2" width="16.85546875" style="40" customWidth="1"/>
    <col min="3" max="3" width="15.5703125" style="40" customWidth="1"/>
    <col min="4" max="4" width="13.140625" style="40" customWidth="1"/>
    <col min="5" max="5" width="21.140625" style="40" bestFit="1" customWidth="1"/>
    <col min="6" max="6" width="9.140625" style="40"/>
    <col min="7" max="7" width="10.85546875" style="40" bestFit="1" customWidth="1"/>
    <col min="8" max="16384" width="9.140625" style="40"/>
  </cols>
  <sheetData>
    <row r="1" spans="1:8" x14ac:dyDescent="0.2">
      <c r="A1" s="40" t="s">
        <v>192</v>
      </c>
      <c r="B1" s="40" t="s">
        <v>206</v>
      </c>
      <c r="C1" s="40" t="s">
        <v>207</v>
      </c>
      <c r="D1" s="40" t="s">
        <v>208</v>
      </c>
      <c r="E1" s="40" t="s">
        <v>173</v>
      </c>
    </row>
    <row r="2" spans="1:8" ht="15.75" x14ac:dyDescent="0.25">
      <c r="A2" s="75">
        <v>204</v>
      </c>
      <c r="B2" s="75">
        <v>50653757</v>
      </c>
      <c r="C2" s="75">
        <v>59610823</v>
      </c>
      <c r="D2" s="77">
        <v>89106</v>
      </c>
      <c r="E2" s="75">
        <v>1048316</v>
      </c>
    </row>
    <row r="3" spans="1:8" ht="15.75" x14ac:dyDescent="0.25">
      <c r="A3" s="75">
        <v>205</v>
      </c>
      <c r="B3" s="75">
        <v>50653658</v>
      </c>
      <c r="C3" s="75">
        <v>61204527</v>
      </c>
      <c r="D3" s="77">
        <v>89122</v>
      </c>
      <c r="E3" s="75">
        <v>1020818</v>
      </c>
    </row>
    <row r="4" spans="1:8" ht="15.75" x14ac:dyDescent="0.25">
      <c r="A4" s="75">
        <v>206</v>
      </c>
      <c r="B4" s="75">
        <v>50674688</v>
      </c>
      <c r="C4" s="75">
        <v>61204541</v>
      </c>
      <c r="D4" s="78">
        <v>89146</v>
      </c>
      <c r="E4" s="75">
        <v>1019720</v>
      </c>
    </row>
    <row r="5" spans="1:8" ht="15.75" x14ac:dyDescent="0.25">
      <c r="A5" s="75">
        <v>208</v>
      </c>
      <c r="B5" s="75">
        <v>55501985</v>
      </c>
      <c r="C5" s="75">
        <v>60033261</v>
      </c>
      <c r="D5" s="78">
        <v>89130</v>
      </c>
      <c r="E5" s="75">
        <v>1017864</v>
      </c>
    </row>
    <row r="6" spans="1:8" ht="15.75" x14ac:dyDescent="0.25">
      <c r="A6" s="75">
        <v>209</v>
      </c>
      <c r="B6" s="75">
        <v>50674175</v>
      </c>
      <c r="C6" s="75">
        <v>59610822</v>
      </c>
      <c r="D6" s="78">
        <v>89110</v>
      </c>
      <c r="E6" s="75">
        <v>1020306</v>
      </c>
    </row>
    <row r="7" spans="1:8" ht="15.75" x14ac:dyDescent="0.25">
      <c r="A7" s="75">
        <v>301</v>
      </c>
      <c r="B7" s="75">
        <v>53779690</v>
      </c>
      <c r="C7" s="75">
        <v>59610816</v>
      </c>
      <c r="D7" s="78">
        <v>89509</v>
      </c>
      <c r="E7" s="75">
        <v>1021892</v>
      </c>
      <c r="G7" s="40" t="s">
        <v>172</v>
      </c>
      <c r="H7" s="40">
        <v>2</v>
      </c>
    </row>
    <row r="8" spans="1:8" ht="15.75" x14ac:dyDescent="0.25">
      <c r="A8" s="75">
        <v>302</v>
      </c>
      <c r="B8" s="75">
        <v>50653740</v>
      </c>
      <c r="C8" s="75">
        <v>59610827</v>
      </c>
      <c r="D8" s="78">
        <v>89512</v>
      </c>
      <c r="E8" s="75">
        <v>1006063</v>
      </c>
      <c r="G8" s="40" t="s">
        <v>174</v>
      </c>
      <c r="H8" s="40">
        <v>3</v>
      </c>
    </row>
    <row r="9" spans="1:8" ht="15.75" x14ac:dyDescent="0.25">
      <c r="A9" s="75">
        <v>306</v>
      </c>
      <c r="B9" s="75">
        <v>53779690</v>
      </c>
      <c r="C9" s="75">
        <v>59610816</v>
      </c>
      <c r="D9" s="78">
        <v>89451</v>
      </c>
      <c r="E9" s="75">
        <v>1021892</v>
      </c>
      <c r="G9" s="40" t="s">
        <v>175</v>
      </c>
      <c r="H9" s="40">
        <v>4</v>
      </c>
    </row>
    <row r="10" spans="1:8" ht="15.75" x14ac:dyDescent="0.25">
      <c r="A10" s="75">
        <v>312</v>
      </c>
      <c r="B10" s="75">
        <v>55211635</v>
      </c>
      <c r="C10" s="75">
        <v>60033262</v>
      </c>
      <c r="D10" s="77">
        <v>89502</v>
      </c>
      <c r="E10" s="76">
        <v>1022799</v>
      </c>
      <c r="G10" s="40" t="s">
        <v>173</v>
      </c>
      <c r="H10" s="40">
        <v>5</v>
      </c>
    </row>
    <row r="11" spans="1:8" ht="15.75" x14ac:dyDescent="0.25">
      <c r="A11" s="75">
        <v>313</v>
      </c>
      <c r="B11" s="75">
        <v>55211635</v>
      </c>
      <c r="C11" s="75">
        <v>60033262</v>
      </c>
      <c r="D11" s="77">
        <v>89502</v>
      </c>
      <c r="E11" s="75">
        <v>1022799</v>
      </c>
    </row>
    <row r="12" spans="1:8" ht="15.75" x14ac:dyDescent="0.25">
      <c r="A12" s="75">
        <v>314</v>
      </c>
      <c r="B12" s="75">
        <v>55211635</v>
      </c>
      <c r="C12" s="75">
        <v>60033262</v>
      </c>
      <c r="D12" s="77">
        <v>89502</v>
      </c>
      <c r="E12" s="75">
        <v>1022799</v>
      </c>
    </row>
    <row r="13" spans="1:8" ht="15.75" x14ac:dyDescent="0.25">
      <c r="A13" s="75">
        <v>315</v>
      </c>
      <c r="B13" s="75">
        <v>55211635</v>
      </c>
      <c r="C13" s="75">
        <v>60033262</v>
      </c>
      <c r="D13" s="77">
        <v>89502</v>
      </c>
      <c r="E13" s="75">
        <v>1022799</v>
      </c>
    </row>
    <row r="14" spans="1:8" ht="15.75" x14ac:dyDescent="0.25">
      <c r="A14" s="75">
        <v>316</v>
      </c>
      <c r="B14" s="75">
        <v>55211635</v>
      </c>
      <c r="C14" s="75">
        <v>60033262</v>
      </c>
      <c r="D14" s="77">
        <v>89502</v>
      </c>
      <c r="E14" s="75">
        <v>1022799</v>
      </c>
    </row>
    <row r="15" spans="1:8" ht="15.75" x14ac:dyDescent="0.25">
      <c r="A15" s="75">
        <v>318</v>
      </c>
      <c r="B15" s="75">
        <v>55211635</v>
      </c>
      <c r="C15" s="75">
        <v>60033262</v>
      </c>
      <c r="D15" s="78">
        <v>89502</v>
      </c>
      <c r="E15" s="75">
        <v>1022799</v>
      </c>
    </row>
    <row r="16" spans="1:8" ht="15.75" x14ac:dyDescent="0.25">
      <c r="A16" s="75">
        <v>403</v>
      </c>
      <c r="B16" s="75">
        <v>50653682</v>
      </c>
      <c r="C16" s="76">
        <v>61216707</v>
      </c>
      <c r="D16" s="77">
        <v>89820</v>
      </c>
      <c r="E16" s="75">
        <v>1019819</v>
      </c>
    </row>
    <row r="17" spans="1:5" ht="15.75" x14ac:dyDescent="0.25">
      <c r="A17" s="75">
        <v>406</v>
      </c>
      <c r="B17" s="75">
        <v>56589623</v>
      </c>
      <c r="C17" s="76">
        <v>61204695</v>
      </c>
      <c r="D17" s="77">
        <v>89049</v>
      </c>
      <c r="E17" s="76">
        <v>1047979</v>
      </c>
    </row>
    <row r="18" spans="1:5" ht="15.75" x14ac:dyDescent="0.25">
      <c r="A18" s="75">
        <v>409</v>
      </c>
      <c r="B18" s="75">
        <v>53780516</v>
      </c>
      <c r="C18" s="76">
        <v>61216797</v>
      </c>
      <c r="D18" s="77">
        <v>89415</v>
      </c>
      <c r="E18" s="76">
        <v>1023096</v>
      </c>
    </row>
    <row r="19" spans="1:5" ht="15.75" x14ac:dyDescent="0.25">
      <c r="A19" s="75">
        <v>413</v>
      </c>
      <c r="B19" s="75">
        <v>53780623</v>
      </c>
      <c r="C19" s="76">
        <v>60908936</v>
      </c>
      <c r="D19" s="77">
        <v>89301</v>
      </c>
      <c r="E19" s="76">
        <v>1019298</v>
      </c>
    </row>
    <row r="20" spans="1:5" ht="15.75" x14ac:dyDescent="0.25">
      <c r="A20" s="75">
        <v>414</v>
      </c>
      <c r="B20" s="75">
        <v>53780623</v>
      </c>
      <c r="C20" s="76">
        <v>60908936</v>
      </c>
      <c r="D20" s="77">
        <v>89301</v>
      </c>
      <c r="E20" s="76">
        <v>1019298</v>
      </c>
    </row>
    <row r="21" spans="1:5" ht="15.75" x14ac:dyDescent="0.25">
      <c r="A21" s="75">
        <v>417</v>
      </c>
      <c r="B21" s="75">
        <v>50653674</v>
      </c>
      <c r="C21" s="76">
        <v>59610829</v>
      </c>
      <c r="D21" s="77">
        <v>89801</v>
      </c>
      <c r="E21" s="76">
        <v>1009610</v>
      </c>
    </row>
    <row r="22" spans="1:5" ht="15.75" x14ac:dyDescent="0.25">
      <c r="A22" s="75">
        <v>419</v>
      </c>
      <c r="B22" s="75">
        <v>53780524</v>
      </c>
      <c r="C22" s="76">
        <v>61204569</v>
      </c>
      <c r="D22" s="77">
        <v>89447</v>
      </c>
      <c r="E22" s="76">
        <v>1015142</v>
      </c>
    </row>
    <row r="23" spans="1:5" ht="15.75" x14ac:dyDescent="0.25">
      <c r="A23" s="75">
        <v>420</v>
      </c>
      <c r="B23" s="75">
        <v>56587320</v>
      </c>
      <c r="C23" s="76">
        <v>61204577</v>
      </c>
      <c r="D23" s="77">
        <v>89403</v>
      </c>
      <c r="E23" s="76">
        <v>1017373</v>
      </c>
    </row>
    <row r="24" spans="1:5" ht="15.75" x14ac:dyDescent="0.25">
      <c r="A24" s="75">
        <v>421</v>
      </c>
      <c r="B24" s="75">
        <v>56617372</v>
      </c>
      <c r="C24" s="76">
        <v>61204586</v>
      </c>
      <c r="D24" s="77">
        <v>89419</v>
      </c>
      <c r="E24" s="76">
        <v>1031452</v>
      </c>
    </row>
    <row r="25" spans="1:5" ht="15.75" x14ac:dyDescent="0.25">
      <c r="A25" s="75">
        <v>422</v>
      </c>
      <c r="B25" s="75">
        <v>51189116</v>
      </c>
      <c r="C25" s="76">
        <v>61204602</v>
      </c>
      <c r="D25" s="77">
        <v>89445</v>
      </c>
      <c r="E25" s="76">
        <v>10059</v>
      </c>
    </row>
    <row r="26" spans="1:5" ht="15.75" x14ac:dyDescent="0.25">
      <c r="A26" s="75">
        <v>423</v>
      </c>
      <c r="B26" s="75">
        <v>50653625</v>
      </c>
      <c r="C26" s="76">
        <v>61204613</v>
      </c>
      <c r="D26" s="77">
        <v>89706</v>
      </c>
      <c r="E26" s="76">
        <v>1013189</v>
      </c>
    </row>
    <row r="27" spans="1:5" ht="15.75" x14ac:dyDescent="0.25">
      <c r="A27" s="75">
        <v>424</v>
      </c>
      <c r="B27" s="75">
        <v>53779708</v>
      </c>
      <c r="C27" s="76">
        <v>61204635</v>
      </c>
      <c r="D27" s="77">
        <v>89408</v>
      </c>
      <c r="E27" s="76">
        <v>1019698</v>
      </c>
    </row>
    <row r="28" spans="1:5" ht="15.75" x14ac:dyDescent="0.25">
      <c r="A28" s="75">
        <v>425</v>
      </c>
      <c r="B28" s="75">
        <v>56617271</v>
      </c>
      <c r="C28" s="76">
        <v>61204644</v>
      </c>
      <c r="D28" s="77">
        <v>89406</v>
      </c>
      <c r="E28" s="76">
        <v>1019979</v>
      </c>
    </row>
    <row r="29" spans="1:5" ht="15.75" x14ac:dyDescent="0.25">
      <c r="A29" s="75">
        <v>426</v>
      </c>
      <c r="B29" s="75">
        <v>53780623</v>
      </c>
      <c r="C29" s="76">
        <v>60908936</v>
      </c>
      <c r="D29" s="77">
        <v>89301</v>
      </c>
      <c r="E29" s="76">
        <v>1019298</v>
      </c>
    </row>
    <row r="30" spans="1:5" ht="15.75" x14ac:dyDescent="0.25">
      <c r="A30" s="75">
        <v>427</v>
      </c>
      <c r="B30" s="75">
        <v>50653666</v>
      </c>
      <c r="C30" s="76">
        <v>61204659</v>
      </c>
      <c r="D30" s="77">
        <v>89410</v>
      </c>
      <c r="E30" s="76">
        <v>16169</v>
      </c>
    </row>
    <row r="31" spans="1:5" ht="15.75" x14ac:dyDescent="0.25">
      <c r="A31" s="75">
        <v>428</v>
      </c>
      <c r="B31" s="75">
        <v>53916599</v>
      </c>
      <c r="C31" s="76">
        <v>61204664</v>
      </c>
      <c r="D31" s="77">
        <v>89429</v>
      </c>
      <c r="E31" s="76">
        <v>1006899</v>
      </c>
    </row>
    <row r="32" spans="1:5" ht="15.75" x14ac:dyDescent="0.25">
      <c r="A32" s="75">
        <v>455</v>
      </c>
      <c r="B32" s="75">
        <v>55565279</v>
      </c>
      <c r="C32" s="76">
        <v>59610817</v>
      </c>
      <c r="D32" s="77">
        <v>89706</v>
      </c>
      <c r="E32" s="76">
        <v>1025176</v>
      </c>
    </row>
    <row r="33" spans="1:7" ht="15.75" x14ac:dyDescent="0.25">
      <c r="A33" s="75">
        <v>501</v>
      </c>
      <c r="B33" s="75">
        <v>50659879</v>
      </c>
      <c r="C33" s="75">
        <v>59610820</v>
      </c>
      <c r="D33" s="77">
        <v>89107</v>
      </c>
      <c r="E33" s="76">
        <v>1015929</v>
      </c>
    </row>
    <row r="34" spans="1:7" ht="15.75" x14ac:dyDescent="0.25">
      <c r="A34" s="75">
        <v>502</v>
      </c>
      <c r="B34" s="75">
        <v>50659887</v>
      </c>
      <c r="C34" s="76">
        <v>61204676</v>
      </c>
      <c r="D34" s="77">
        <v>89104</v>
      </c>
      <c r="E34" s="75">
        <v>1005940</v>
      </c>
      <c r="G34" s="40" t="e">
        <f>VLOOKUP(B1,Ship2Code!G7:H10, G36,FALSE)</f>
        <v>#VALUE!</v>
      </c>
    </row>
    <row r="35" spans="1:7" ht="15.75" x14ac:dyDescent="0.25">
      <c r="A35" s="75">
        <v>503</v>
      </c>
      <c r="B35" s="75">
        <v>50663251</v>
      </c>
      <c r="C35" s="76">
        <v>61204681</v>
      </c>
      <c r="D35" s="77">
        <v>89115</v>
      </c>
      <c r="E35" s="76">
        <v>1017764</v>
      </c>
    </row>
    <row r="36" spans="1:7" ht="15.75" x14ac:dyDescent="0.25">
      <c r="A36" s="75">
        <v>504</v>
      </c>
      <c r="B36" s="75">
        <v>53779716</v>
      </c>
      <c r="C36" s="76">
        <v>59610814</v>
      </c>
      <c r="D36" s="77">
        <v>89027</v>
      </c>
      <c r="E36" s="76">
        <v>1016730</v>
      </c>
    </row>
    <row r="37" spans="1:7" ht="15.75" x14ac:dyDescent="0.25">
      <c r="A37" s="75">
        <v>505</v>
      </c>
      <c r="B37" s="75">
        <v>50653906</v>
      </c>
      <c r="C37" s="75">
        <v>61204695</v>
      </c>
      <c r="D37" s="77">
        <v>89048</v>
      </c>
      <c r="E37" s="76">
        <v>1057882</v>
      </c>
    </row>
    <row r="38" spans="1:7" ht="15.75" x14ac:dyDescent="0.25">
      <c r="A38" s="75">
        <v>601</v>
      </c>
      <c r="B38" s="75">
        <v>55527048</v>
      </c>
      <c r="C38" s="75">
        <v>59610821</v>
      </c>
      <c r="D38" s="77">
        <v>89030</v>
      </c>
      <c r="E38" s="75">
        <v>1048327</v>
      </c>
    </row>
    <row r="39" spans="1:7" ht="15.75" x14ac:dyDescent="0.25">
      <c r="A39" s="75">
        <v>602</v>
      </c>
      <c r="B39" s="75">
        <v>50663863</v>
      </c>
      <c r="C39" s="76">
        <v>61204700</v>
      </c>
      <c r="D39" s="77">
        <v>89119</v>
      </c>
      <c r="E39" s="75">
        <v>1048314</v>
      </c>
    </row>
    <row r="40" spans="1:7" ht="15.75" x14ac:dyDescent="0.25">
      <c r="A40" s="75">
        <v>650</v>
      </c>
      <c r="B40" s="75">
        <v>55564744</v>
      </c>
      <c r="C40" s="76">
        <v>59610824</v>
      </c>
      <c r="D40" s="77">
        <v>89103</v>
      </c>
      <c r="E40" s="76">
        <v>1022536</v>
      </c>
    </row>
    <row r="41" spans="1:7" ht="15.75" x14ac:dyDescent="0.25">
      <c r="A41" s="75">
        <v>651</v>
      </c>
      <c r="B41" s="75">
        <v>56117393</v>
      </c>
      <c r="C41" s="76">
        <v>60170261</v>
      </c>
      <c r="D41" s="77">
        <v>89121</v>
      </c>
      <c r="E41" s="76">
        <v>13769</v>
      </c>
    </row>
    <row r="42" spans="1:7" ht="15.75" x14ac:dyDescent="0.25">
      <c r="A42" s="75">
        <v>720</v>
      </c>
      <c r="B42" s="75">
        <v>56208507</v>
      </c>
      <c r="C42" s="76">
        <v>59610818</v>
      </c>
      <c r="D42" s="77">
        <v>89074</v>
      </c>
      <c r="E42" s="76">
        <v>1046598</v>
      </c>
    </row>
    <row r="43" spans="1:7" ht="15.75" x14ac:dyDescent="0.25">
      <c r="A43" s="75">
        <v>721</v>
      </c>
      <c r="B43" s="75">
        <v>56311996</v>
      </c>
      <c r="C43" s="76">
        <v>59610819</v>
      </c>
      <c r="D43" s="77">
        <v>89113</v>
      </c>
      <c r="E43" s="76">
        <v>1052828</v>
      </c>
    </row>
    <row r="44" spans="1:7" ht="15.75" x14ac:dyDescent="0.25">
      <c r="A44" s="75">
        <v>722</v>
      </c>
      <c r="B44" s="75">
        <v>56784748</v>
      </c>
      <c r="C44" s="76">
        <v>70174428</v>
      </c>
      <c r="D44" s="77" t="s">
        <v>308</v>
      </c>
      <c r="E44" s="76">
        <v>41187</v>
      </c>
    </row>
    <row r="45" spans="1:7" ht="15.75" x14ac:dyDescent="0.25">
      <c r="A45" s="75">
        <v>801</v>
      </c>
      <c r="B45" s="75">
        <v>55211650</v>
      </c>
      <c r="C45" s="76">
        <v>60033258</v>
      </c>
      <c r="D45" s="77">
        <v>89101</v>
      </c>
      <c r="E45" s="76">
        <v>1010276</v>
      </c>
    </row>
    <row r="46" spans="1:7" ht="15.75" x14ac:dyDescent="0.25">
      <c r="A46" s="75">
        <v>802</v>
      </c>
      <c r="B46" s="75">
        <v>55211676</v>
      </c>
      <c r="C46" s="76">
        <v>60033260</v>
      </c>
      <c r="D46" s="77">
        <v>89015</v>
      </c>
      <c r="E46" s="76">
        <v>1013296</v>
      </c>
    </row>
    <row r="47" spans="1:7" ht="15.75" x14ac:dyDescent="0.25">
      <c r="A47" s="75">
        <v>803</v>
      </c>
      <c r="B47" s="75">
        <v>53779674</v>
      </c>
      <c r="C47" s="75">
        <v>61204712</v>
      </c>
      <c r="D47" s="77">
        <v>89191</v>
      </c>
      <c r="E47" s="76">
        <v>1019286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9"/>
  <sheetViews>
    <sheetView workbookViewId="0">
      <selection activeCell="K16" sqref="K16:L16"/>
    </sheetView>
  </sheetViews>
  <sheetFormatPr defaultRowHeight="15" x14ac:dyDescent="0.25"/>
  <cols>
    <col min="1" max="1" width="20.7109375" customWidth="1"/>
    <col min="2" max="2" width="14.140625" customWidth="1"/>
    <col min="3" max="3" width="22" customWidth="1"/>
    <col min="4" max="4" width="13.42578125" customWidth="1"/>
    <col min="5" max="5" width="16" customWidth="1"/>
    <col min="6" max="6" width="17.28515625" customWidth="1"/>
    <col min="7" max="7" width="10.5703125" bestFit="1" customWidth="1"/>
    <col min="8" max="8" width="11.85546875" bestFit="1" customWidth="1"/>
  </cols>
  <sheetData>
    <row r="1" spans="1:8" x14ac:dyDescent="0.25">
      <c r="A1" t="s">
        <v>193</v>
      </c>
      <c r="B1" t="s">
        <v>200</v>
      </c>
      <c r="C1" t="s">
        <v>198</v>
      </c>
      <c r="D1" t="s">
        <v>201</v>
      </c>
      <c r="E1" t="s">
        <v>199</v>
      </c>
      <c r="F1" t="s">
        <v>202</v>
      </c>
      <c r="G1" t="s">
        <v>213</v>
      </c>
      <c r="H1" t="s">
        <v>214</v>
      </c>
    </row>
    <row r="2" spans="1:8" x14ac:dyDescent="0.25">
      <c r="A2" t="b">
        <v>0</v>
      </c>
      <c r="B2" t="s">
        <v>179</v>
      </c>
      <c r="C2" t="b">
        <v>0</v>
      </c>
      <c r="D2" t="s">
        <v>194</v>
      </c>
      <c r="E2" t="b">
        <v>0</v>
      </c>
      <c r="F2" t="s">
        <v>196</v>
      </c>
      <c r="G2" t="b">
        <v>0</v>
      </c>
      <c r="H2" t="s">
        <v>215</v>
      </c>
    </row>
    <row r="3" spans="1:8" x14ac:dyDescent="0.25">
      <c r="A3" t="b">
        <v>0</v>
      </c>
      <c r="B3" t="s">
        <v>185</v>
      </c>
      <c r="C3" t="b">
        <v>0</v>
      </c>
      <c r="D3" t="s">
        <v>195</v>
      </c>
      <c r="E3" t="b">
        <v>0</v>
      </c>
      <c r="F3" t="s">
        <v>197</v>
      </c>
      <c r="G3" t="b">
        <v>1</v>
      </c>
      <c r="H3" t="s">
        <v>216</v>
      </c>
    </row>
    <row r="4" spans="1:8" x14ac:dyDescent="0.25">
      <c r="A4" t="b">
        <v>0</v>
      </c>
      <c r="B4" t="s">
        <v>187</v>
      </c>
      <c r="G4" t="b">
        <v>0</v>
      </c>
      <c r="H4" t="s">
        <v>217</v>
      </c>
    </row>
    <row r="5" spans="1:8" x14ac:dyDescent="0.25">
      <c r="A5" t="b">
        <v>0</v>
      </c>
      <c r="B5" t="s">
        <v>186</v>
      </c>
      <c r="G5" t="b">
        <v>0</v>
      </c>
      <c r="H5" t="s">
        <v>227</v>
      </c>
    </row>
    <row r="9" spans="1:8" x14ac:dyDescent="0.25">
      <c r="A9" t="s">
        <v>203</v>
      </c>
      <c r="B9" t="e">
        <f>VLOOKUP(TRUE,FTBTable[],2,FALSE)</f>
        <v>#N/A</v>
      </c>
      <c r="C9" t="s">
        <v>204</v>
      </c>
      <c r="D9" t="e">
        <f>VLOOKUP(TRUE,STBTable[],2,FALSE)</f>
        <v>#N/A</v>
      </c>
      <c r="E9" t="s">
        <v>210</v>
      </c>
      <c r="F9" t="e">
        <f>VLOOKUP(TRUE,QBTable[],2,FALSE)</f>
        <v>#N/A</v>
      </c>
      <c r="G9" t="s">
        <v>221</v>
      </c>
      <c r="H9" t="str">
        <f>VLOOKUP(TRUE,BFTable[],2,FALSE)</f>
        <v>HBF</v>
      </c>
    </row>
  </sheetData>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555E6-1655-459C-AED9-37FE228CD657}">
  <sheetPr codeName="Sheet7"/>
  <dimension ref="A1:V7"/>
  <sheetViews>
    <sheetView workbookViewId="0">
      <selection activeCell="B7" sqref="B7:V7"/>
    </sheetView>
  </sheetViews>
  <sheetFormatPr defaultRowHeight="15" x14ac:dyDescent="0.25"/>
  <cols>
    <col min="1" max="1" width="9.7109375" bestFit="1" customWidth="1"/>
  </cols>
  <sheetData>
    <row r="1" spans="1:22" x14ac:dyDescent="0.25">
      <c r="A1" t="s">
        <v>284</v>
      </c>
      <c r="B1" t="s">
        <v>285</v>
      </c>
    </row>
    <row r="2" spans="1:22" x14ac:dyDescent="0.25">
      <c r="A2" s="61">
        <v>43858</v>
      </c>
      <c r="B2" t="s">
        <v>286</v>
      </c>
    </row>
    <row r="3" spans="1:22" x14ac:dyDescent="0.25">
      <c r="A3" s="61">
        <v>43858</v>
      </c>
      <c r="B3" t="s">
        <v>288</v>
      </c>
    </row>
    <row r="4" spans="1:22" x14ac:dyDescent="0.25">
      <c r="A4" s="61">
        <v>43880</v>
      </c>
      <c r="B4" t="s">
        <v>293</v>
      </c>
    </row>
    <row r="5" spans="1:22" x14ac:dyDescent="0.25">
      <c r="A5" s="61">
        <v>43880</v>
      </c>
      <c r="B5" t="s">
        <v>292</v>
      </c>
    </row>
    <row r="6" spans="1:22" x14ac:dyDescent="0.25">
      <c r="A6" s="61">
        <v>44328</v>
      </c>
      <c r="B6" t="s">
        <v>311</v>
      </c>
    </row>
    <row r="7" spans="1:22" ht="61.5" customHeight="1" x14ac:dyDescent="0.25">
      <c r="A7" s="61">
        <v>44981</v>
      </c>
      <c r="B7" s="209" t="s">
        <v>347</v>
      </c>
      <c r="C7" s="209"/>
      <c r="D7" s="209"/>
      <c r="E7" s="209"/>
      <c r="F7" s="209"/>
      <c r="G7" s="209"/>
      <c r="H7" s="209"/>
      <c r="I7" s="209"/>
      <c r="J7" s="209"/>
      <c r="K7" s="209"/>
      <c r="L7" s="209"/>
      <c r="M7" s="209"/>
      <c r="N7" s="209"/>
      <c r="O7" s="209"/>
      <c r="P7" s="209"/>
      <c r="Q7" s="209"/>
      <c r="R7" s="209"/>
      <c r="S7" s="209"/>
      <c r="T7" s="209"/>
      <c r="U7" s="209"/>
      <c r="V7" s="209"/>
    </row>
  </sheetData>
  <mergeCells count="1">
    <mergeCell ref="B7:V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14"/>
  <sheetViews>
    <sheetView workbookViewId="0">
      <selection activeCell="K16" sqref="K16:L16"/>
    </sheetView>
  </sheetViews>
  <sheetFormatPr defaultRowHeight="15" x14ac:dyDescent="0.25"/>
  <cols>
    <col min="1" max="1" width="10.28515625" bestFit="1" customWidth="1"/>
    <col min="2" max="2" width="9.85546875" bestFit="1" customWidth="1"/>
    <col min="5" max="5" width="21.5703125" bestFit="1" customWidth="1"/>
    <col min="6" max="6" width="8.42578125" bestFit="1" customWidth="1"/>
  </cols>
  <sheetData>
    <row r="1" spans="1:7" x14ac:dyDescent="0.25">
      <c r="A1" t="s">
        <v>218</v>
      </c>
      <c r="B1" t="s">
        <v>219</v>
      </c>
    </row>
    <row r="2" spans="1:7" x14ac:dyDescent="0.25">
      <c r="A2" t="e">
        <f>LEFT(SFOSheet!B10,SEARCH(" ",SFOSheet!B10,1))</f>
        <v>#VALUE!</v>
      </c>
      <c r="B2" t="e">
        <f>RIGHT(SFOSheet!B10,LEN(SFOSheet!B10)-SEARCH(" ",SFOSheet!B10,1))</f>
        <v>#VALUE!</v>
      </c>
    </row>
    <row r="3" spans="1:7" x14ac:dyDescent="0.25">
      <c r="A3" t="e">
        <f>LEFT(A2,1)</f>
        <v>#VALUE!</v>
      </c>
      <c r="B3" t="e">
        <f>LEFT(B2,1)</f>
        <v>#VALUE!</v>
      </c>
    </row>
    <row r="4" spans="1:7" x14ac:dyDescent="0.25">
      <c r="E4" s="62"/>
    </row>
    <row r="10" spans="1:7" x14ac:dyDescent="0.25">
      <c r="E10" s="61"/>
    </row>
    <row r="11" spans="1:7" x14ac:dyDescent="0.25">
      <c r="G11" s="61"/>
    </row>
    <row r="14" spans="1:7" x14ac:dyDescent="0.25">
      <c r="E14"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SFOSheet</vt:lpstr>
      <vt:lpstr>SFNames_Flavors</vt:lpstr>
      <vt:lpstr>Clinic Info</vt:lpstr>
      <vt:lpstr>SFP#Dis</vt:lpstr>
      <vt:lpstr>Ship2Code</vt:lpstr>
      <vt:lpstr>OBFormulas</vt:lpstr>
      <vt:lpstr>Updates</vt:lpstr>
      <vt:lpstr>POFormulas</vt:lpstr>
      <vt:lpstr>BreastFeeding?</vt:lpstr>
      <vt:lpstr>ClinicNum</vt:lpstr>
      <vt:lpstr>ClinicRange</vt:lpstr>
      <vt:lpstr>FlavorsList</vt:lpstr>
      <vt:lpstr>SFOSheet!Print_Area</vt:lpstr>
      <vt:lpstr>SFNameListTru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Ramirez</dc:creator>
  <cp:lastModifiedBy>David Ramirez</cp:lastModifiedBy>
  <cp:lastPrinted>2019-11-08T21:25:19Z</cp:lastPrinted>
  <dcterms:created xsi:type="dcterms:W3CDTF">2015-05-01T20:53:10Z</dcterms:created>
  <dcterms:modified xsi:type="dcterms:W3CDTF">2023-02-28T17:38:11Z</dcterms:modified>
</cp:coreProperties>
</file>